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00" windowHeight="9090" activeTab="2"/>
  </bookViews>
  <sheets>
    <sheet name="Stats" sheetId="1" r:id="rId1"/>
    <sheet name="Skills" sheetId="2" r:id="rId2"/>
    <sheet name="Spellbook" sheetId="3" r:id="rId3"/>
  </sheets>
  <definedNames>
    <definedName name="ARMORBONUS1">'Stats'!$E$50</definedName>
    <definedName name="ARMORBONUS2">'Stats'!$E$55</definedName>
    <definedName name="ARMORCHECK1">'Stats'!$H$50</definedName>
    <definedName name="ARMORCHECK2">'Stats'!$G$55</definedName>
    <definedName name="ARMORMAGIC1">'Stats'!$F$50</definedName>
    <definedName name="ARMORMAGIC2">'Stats'!$F$55</definedName>
    <definedName name="BASEATTACK">'Stats'!$G$18</definedName>
    <definedName name="CHAMOD">'Stats'!$C$15</definedName>
    <definedName name="CHARNAME">'Stats'!$B$1</definedName>
    <definedName name="CONMOD">'Stats'!$C$12</definedName>
    <definedName name="DAMAGE1">'Stats'!$L$35</definedName>
    <definedName name="DAMAGE2">'Stats'!$L$40</definedName>
    <definedName name="DAMAGE3">'Stats'!$L$45</definedName>
    <definedName name="DEXMOD">'Stats'!$C$11</definedName>
    <definedName name="FINESSE1">'Stats'!$I$35</definedName>
    <definedName name="FINESSE2">'Stats'!$I$40</definedName>
    <definedName name="FINESSE3">'Stats'!$I$45</definedName>
    <definedName name="FOCUS1">'Stats'!$G$35</definedName>
    <definedName name="FOCUS2">'Stats'!$G$40</definedName>
    <definedName name="FOCUS3">'Stats'!$G$45</definedName>
    <definedName name="INTMOD">'Stats'!$C$13</definedName>
    <definedName name="LEVEL">'Stats'!$B$4</definedName>
    <definedName name="MAGIC1">'Stats'!$J$35</definedName>
    <definedName name="MAGIC2">'Stats'!$J$40</definedName>
    <definedName name="MAGIC3">'Stats'!$J$45</definedName>
    <definedName name="MAGICBONUS2">'Stats'!$F$55</definedName>
    <definedName name="MELEE">'Stats'!$C$29</definedName>
    <definedName name="RANGE1">'Stats'!$D$35</definedName>
    <definedName name="RANGE2">'Stats'!$D$40</definedName>
    <definedName name="RANGE3">'Stats'!$D$45</definedName>
    <definedName name="RANGED">'Stats'!$C$30</definedName>
    <definedName name="SPEC1">'Stats'!$H$35</definedName>
    <definedName name="SPEC2">'Stats'!$H$40</definedName>
    <definedName name="SPEC3">'Stats'!$H$45</definedName>
    <definedName name="SPELLFAIL1">'Stats'!$I$50</definedName>
    <definedName name="SPELLFAIL2">'Stats'!$H$55</definedName>
    <definedName name="STRMOD">'Stats'!$C$10</definedName>
    <definedName name="TOHIT1">'Stats'!$K$35</definedName>
    <definedName name="TOHIT2">'Stats'!$K$40</definedName>
    <definedName name="TOHIT3">'Stats'!$K$45</definedName>
    <definedName name="TOTALARMOR1">'Stats'!$C$49</definedName>
    <definedName name="TOTALARMOR2">'Stats'!$C$54</definedName>
    <definedName name="WISMOD">'Stats'!$C$14</definedName>
  </definedNames>
  <calcPr fullCalcOnLoad="1"/>
</workbook>
</file>

<file path=xl/comments1.xml><?xml version="1.0" encoding="utf-8"?>
<comments xmlns="http://schemas.openxmlformats.org/spreadsheetml/2006/main">
  <authors>
    <author>Greg Stockton</author>
  </authors>
  <commentList>
    <comment ref="I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contain the actual rolls for each level, comma separated. (ie. 8, 8, 5, 2, 5, 3)</t>
        </r>
      </text>
    </comment>
    <comment ref="H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the total CON bonus contributed. Since it is not necessarily CONMOD*Level, the user may need to edit it.</t>
        </r>
      </text>
    </comment>
    <comment ref="G1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should be the sum of the HP rolls, manually calculated, without CON bonus.</t>
        </r>
      </text>
    </comment>
  </commentList>
</comments>
</file>

<file path=xl/comments2.xml><?xml version="1.0" encoding="utf-8"?>
<comments xmlns="http://schemas.openxmlformats.org/spreadsheetml/2006/main">
  <authors>
    <author>Greg Stockton</author>
  </authors>
  <commentList>
    <comment ref="F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should be =$STATMOD, for the appropriate stat. (ie. =STRMOD or =INTMOD)</t>
        </r>
      </text>
    </comment>
    <comment ref="D50" authorId="0">
      <text>
        <r>
          <rPr>
            <b/>
            <sz val="8"/>
            <rFont val="Tahoma"/>
            <family val="0"/>
          </rPr>
          <t>Greg Stockton:</t>
        </r>
        <r>
          <rPr>
            <sz val="8"/>
            <rFont val="Tahoma"/>
            <family val="0"/>
          </rPr>
          <t xml:space="preserve">
This field is the text representation of one of the stats. This is for human reference. It has no effect on calculations.</t>
        </r>
      </text>
    </comment>
  </commentList>
</comments>
</file>

<file path=xl/sharedStrings.xml><?xml version="1.0" encoding="utf-8"?>
<sst xmlns="http://schemas.openxmlformats.org/spreadsheetml/2006/main" count="441" uniqueCount="229">
  <si>
    <t>Skill Name</t>
  </si>
  <si>
    <t>Ranks</t>
  </si>
  <si>
    <t>Points</t>
  </si>
  <si>
    <t>Alchemy</t>
  </si>
  <si>
    <t>Animal Empathy</t>
  </si>
  <si>
    <t>Appraise</t>
  </si>
  <si>
    <t>Balance</t>
  </si>
  <si>
    <t>Bluff</t>
  </si>
  <si>
    <t>Climb</t>
  </si>
  <si>
    <t>Concentration</t>
  </si>
  <si>
    <t>Craft</t>
  </si>
  <si>
    <t>Decipher Script</t>
  </si>
  <si>
    <t>Diplomacy</t>
  </si>
  <si>
    <t>Disable Device</t>
  </si>
  <si>
    <t>Disguise</t>
  </si>
  <si>
    <t>Escape Artist</t>
  </si>
  <si>
    <t>Forgery</t>
  </si>
  <si>
    <t>Gather Information</t>
  </si>
  <si>
    <t>Handle Animal</t>
  </si>
  <si>
    <t>Heal</t>
  </si>
  <si>
    <t>Hide</t>
  </si>
  <si>
    <t>Innuendo</t>
  </si>
  <si>
    <t>Intimidate</t>
  </si>
  <si>
    <t>Jump</t>
  </si>
  <si>
    <t>Intuit Direction</t>
  </si>
  <si>
    <t>Knowledge (Arcana)</t>
  </si>
  <si>
    <t>Knowledge (Architecture/Eng.)</t>
  </si>
  <si>
    <t>Knowledge (History)</t>
  </si>
  <si>
    <t>Knowledge (Local)</t>
  </si>
  <si>
    <t>Knowledge (Nature)</t>
  </si>
  <si>
    <t>Knowledge (Nobility/Royalty)</t>
  </si>
  <si>
    <t>Knowledge (Planes)</t>
  </si>
  <si>
    <t>Knowledge (Religion)</t>
  </si>
  <si>
    <t>Listen</t>
  </si>
  <si>
    <t>Move Silently</t>
  </si>
  <si>
    <t>Open Lock</t>
  </si>
  <si>
    <t>Perform</t>
  </si>
  <si>
    <t>Pick Pocket</t>
  </si>
  <si>
    <t>Profession</t>
  </si>
  <si>
    <t>Read Lips</t>
  </si>
  <si>
    <t>Ride</t>
  </si>
  <si>
    <t>Scry</t>
  </si>
  <si>
    <t>Search</t>
  </si>
  <si>
    <t>Sense Motive</t>
  </si>
  <si>
    <t>Spellcraft</t>
  </si>
  <si>
    <t>Spot</t>
  </si>
  <si>
    <t>Swim</t>
  </si>
  <si>
    <t>Tumble</t>
  </si>
  <si>
    <t>Use Magic Device</t>
  </si>
  <si>
    <t>Use Rope</t>
  </si>
  <si>
    <t>Class?</t>
  </si>
  <si>
    <t>INT</t>
  </si>
  <si>
    <t>CHA</t>
  </si>
  <si>
    <t>DEX*</t>
  </si>
  <si>
    <t>STR*</t>
  </si>
  <si>
    <t>CON</t>
  </si>
  <si>
    <t>WIS</t>
  </si>
  <si>
    <t>STR**</t>
  </si>
  <si>
    <t>Attr</t>
  </si>
  <si>
    <t>N</t>
  </si>
  <si>
    <t>Notes</t>
  </si>
  <si>
    <t>Player:</t>
  </si>
  <si>
    <t>Class:</t>
  </si>
  <si>
    <t>Level:</t>
  </si>
  <si>
    <t>Race:</t>
  </si>
  <si>
    <t>Diety:</t>
  </si>
  <si>
    <t>Size:</t>
  </si>
  <si>
    <t>Age:</t>
  </si>
  <si>
    <t>Height:</t>
  </si>
  <si>
    <t>Weight:</t>
  </si>
  <si>
    <t>Eyes:</t>
  </si>
  <si>
    <t>Hair:</t>
  </si>
  <si>
    <t>STR:</t>
  </si>
  <si>
    <t>DEX:</t>
  </si>
  <si>
    <t>CON:</t>
  </si>
  <si>
    <t>INT:</t>
  </si>
  <si>
    <t>WIS:</t>
  </si>
  <si>
    <t>CHA:</t>
  </si>
  <si>
    <t>Ability</t>
  </si>
  <si>
    <t>Score</t>
  </si>
  <si>
    <t>Modifier</t>
  </si>
  <si>
    <t>AL:</t>
  </si>
  <si>
    <t>Name:</t>
  </si>
  <si>
    <t>Y</t>
  </si>
  <si>
    <t>Skill
Mod</t>
  </si>
  <si>
    <t>Ability
Mod</t>
  </si>
  <si>
    <t>Misc.
Mod</t>
  </si>
  <si>
    <t>Trained</t>
  </si>
  <si>
    <t>Total Points Used:</t>
  </si>
  <si>
    <t>HP:</t>
  </si>
  <si>
    <t>AC:</t>
  </si>
  <si>
    <t>Armor</t>
  </si>
  <si>
    <t>Shield</t>
  </si>
  <si>
    <t>Dex</t>
  </si>
  <si>
    <t>Size</t>
  </si>
  <si>
    <t>Misc</t>
  </si>
  <si>
    <t>Base</t>
  </si>
  <si>
    <t>Rolls</t>
  </si>
  <si>
    <t>Con</t>
  </si>
  <si>
    <t>INIT:</t>
  </si>
  <si>
    <t>BASE ATT:</t>
  </si>
  <si>
    <t>Sex:</t>
  </si>
  <si>
    <t>Saving Throws</t>
  </si>
  <si>
    <t>Fortitude (Con)</t>
  </si>
  <si>
    <t>Reflex (Dex)</t>
  </si>
  <si>
    <t>Will (Wis)</t>
  </si>
  <si>
    <t>Magic</t>
  </si>
  <si>
    <t>Attack Bonuses</t>
  </si>
  <si>
    <t>Melee</t>
  </si>
  <si>
    <t>Ranged</t>
  </si>
  <si>
    <t>Attack Bonus</t>
  </si>
  <si>
    <t>Damage</t>
  </si>
  <si>
    <t>Critical</t>
  </si>
  <si>
    <t>Range</t>
  </si>
  <si>
    <t>Wt</t>
  </si>
  <si>
    <t>Type</t>
  </si>
  <si>
    <t>Focus</t>
  </si>
  <si>
    <t>Spec.</t>
  </si>
  <si>
    <t>Finesse</t>
  </si>
  <si>
    <t>+ToHit</t>
  </si>
  <si>
    <t>+Dam</t>
  </si>
  <si>
    <t>Notes:</t>
  </si>
  <si>
    <t>Weapon #1</t>
  </si>
  <si>
    <t>Weapon #2</t>
  </si>
  <si>
    <t>Weapon #3</t>
  </si>
  <si>
    <t>Armor/Protective Item</t>
  </si>
  <si>
    <t>Bonus</t>
  </si>
  <si>
    <t>Dex.</t>
  </si>
  <si>
    <t>Check</t>
  </si>
  <si>
    <t>Spell</t>
  </si>
  <si>
    <t>Speed</t>
  </si>
  <si>
    <t>Wt.</t>
  </si>
  <si>
    <t>Armor Bonus</t>
  </si>
  <si>
    <t>Shield/Protective Item</t>
  </si>
  <si>
    <t>Armor Check Pen:</t>
  </si>
  <si>
    <t>Spell Failure %:</t>
  </si>
  <si>
    <t>Humility</t>
  </si>
  <si>
    <t>M</t>
  </si>
  <si>
    <t>P</t>
  </si>
  <si>
    <t>20/x3</t>
  </si>
  <si>
    <t>19-20/x2</t>
  </si>
  <si>
    <t>Wilderness Lore</t>
  </si>
  <si>
    <t>GMP</t>
  </si>
  <si>
    <t>Gear</t>
  </si>
  <si>
    <t>Feats</t>
  </si>
  <si>
    <t>Languages</t>
  </si>
  <si>
    <t>S</t>
  </si>
  <si>
    <t>Rapid Shot</t>
  </si>
  <si>
    <t>Serio-Thorineese</t>
  </si>
  <si>
    <t>Lohrin</t>
  </si>
  <si>
    <t>Bard</t>
  </si>
  <si>
    <t>1/2 Elf</t>
  </si>
  <si>
    <t>NG</t>
  </si>
  <si>
    <t>Brodin</t>
  </si>
  <si>
    <t>5'10"</t>
  </si>
  <si>
    <t>Blond</t>
  </si>
  <si>
    <t>Blue</t>
  </si>
  <si>
    <t>Does +1 str damage within 30 feet</t>
  </si>
  <si>
    <t>Elvish Longsword +1</t>
  </si>
  <si>
    <t>-10% to arcane spell failure</t>
  </si>
  <si>
    <t>Silver Dagger</t>
  </si>
  <si>
    <t>1/2elf</t>
  </si>
  <si>
    <t>Bardic Knowledge</t>
  </si>
  <si>
    <t>Point Blank Shot</t>
  </si>
  <si>
    <t>Precise Shot</t>
  </si>
  <si>
    <t>Ardeneese</t>
  </si>
  <si>
    <t>Elvish</t>
  </si>
  <si>
    <t>Dwarven</t>
  </si>
  <si>
    <t>+2 cloak of charisma</t>
  </si>
  <si>
    <t>bag of wands</t>
  </si>
  <si>
    <t>Buckler Shield +2</t>
  </si>
  <si>
    <t>Andy</t>
  </si>
  <si>
    <t>Improved Init</t>
  </si>
  <si>
    <t>Magical Strength Bow +1</t>
  </si>
  <si>
    <t xml:space="preserve">     - Light (R&amp;D)</t>
  </si>
  <si>
    <t xml:space="preserve">     - Illusion (R&amp;D)</t>
  </si>
  <si>
    <t xml:space="preserve">     - Knock (R&amp;D)</t>
  </si>
  <si>
    <t xml:space="preserve">     - Cold (R&amp;D)</t>
  </si>
  <si>
    <t xml:space="preserve">     - Ghost (R&amp;D)</t>
  </si>
  <si>
    <t xml:space="preserve">    - Size Change (R&amp;D)</t>
  </si>
  <si>
    <t>Wand of light</t>
  </si>
  <si>
    <t>Battle Lute of K'tar</t>
  </si>
  <si>
    <t>TBD2</t>
  </si>
  <si>
    <t>TBD1</t>
  </si>
  <si>
    <t>Spells</t>
  </si>
  <si>
    <t>0th Level</t>
  </si>
  <si>
    <t>1st Level</t>
  </si>
  <si>
    <t>2nd Level</t>
  </si>
  <si>
    <t>3rd Level</t>
  </si>
  <si>
    <t>Dancing Lights</t>
  </si>
  <si>
    <t>Det Magic</t>
  </si>
  <si>
    <t>Flare</t>
  </si>
  <si>
    <t>Light</t>
  </si>
  <si>
    <t>Mage Hand</t>
  </si>
  <si>
    <t>Read Magic</t>
  </si>
  <si>
    <t>Cure Light Wounds</t>
  </si>
  <si>
    <t>Feather Fall</t>
  </si>
  <si>
    <t>Grease</t>
  </si>
  <si>
    <t>Mage Armor</t>
  </si>
  <si>
    <t>+Magic Missle</t>
  </si>
  <si>
    <t>+Create Water</t>
  </si>
  <si>
    <t>Cure Moderate</t>
  </si>
  <si>
    <t>Cat's Grace</t>
  </si>
  <si>
    <t>Silence</t>
  </si>
  <si>
    <t>Commanding Presense</t>
  </si>
  <si>
    <t>+Tounges</t>
  </si>
  <si>
    <t>Cure Serious</t>
  </si>
  <si>
    <t>Greater Magic Weapon</t>
  </si>
  <si>
    <t>Leoumund's Tiny Hut</t>
  </si>
  <si>
    <t>Scrying</t>
  </si>
  <si>
    <t>+ Fireball</t>
  </si>
  <si>
    <t>Lohrin's Spellbook</t>
  </si>
  <si>
    <t>4th Level</t>
  </si>
  <si>
    <t>+Poly Other</t>
  </si>
  <si>
    <t>Cure Crit</t>
  </si>
  <si>
    <t>Dim Door</t>
  </si>
  <si>
    <t>Rainbow Pattern</t>
  </si>
  <si>
    <t>Shout</t>
  </si>
  <si>
    <t>5th Level</t>
  </si>
  <si>
    <t>+Teleport</t>
  </si>
  <si>
    <t>Dream</t>
  </si>
  <si>
    <t>Mislead</t>
  </si>
  <si>
    <t>Mind Fog</t>
  </si>
  <si>
    <t>6,6,2,1,5,1,6,1,2,1,2,4,6,5,3,2</t>
  </si>
  <si>
    <t>Dwarven Plate +4</t>
  </si>
  <si>
    <t>Level + Book</t>
  </si>
  <si>
    <t>Giant (Fire spec)</t>
  </si>
  <si>
    <t>Giant (Language)</t>
  </si>
  <si>
    <t>6th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</si>
</sst>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u val="single"/>
      <sz val="10"/>
      <name val="Arial"/>
      <family val="2"/>
    </font>
    <font>
      <sz val="7"/>
      <color indexed="52"/>
      <name val="Arial"/>
      <family val="2"/>
    </font>
    <font>
      <b/>
      <sz val="7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vertical="justify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1" xfId="0" applyFont="1" applyFill="1" applyBorder="1" applyAlignment="1" quotePrefix="1">
      <alignment horizontal="center"/>
    </xf>
    <xf numFmtId="0" fontId="2" fillId="2" borderId="7" xfId="0" applyFont="1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8" xfId="0" applyFont="1" applyFill="1" applyBorder="1" applyAlignment="1">
      <alignment/>
    </xf>
    <xf numFmtId="0" fontId="0" fillId="0" borderId="9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5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2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2" borderId="21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2" borderId="2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2" fillId="2" borderId="2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0" fillId="0" borderId="21" xfId="0" applyFill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2" borderId="30" xfId="0" applyFont="1" applyFill="1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2" borderId="32" xfId="0" applyFont="1" applyFill="1" applyBorder="1" applyAlignment="1">
      <alignment vertical="justify"/>
    </xf>
    <xf numFmtId="0" fontId="3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0" borderId="36" xfId="0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3" fillId="2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2" borderId="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0" fillId="2" borderId="24" xfId="0" applyFill="1" applyBorder="1" applyAlignment="1">
      <alignment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3" fillId="2" borderId="21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37" xfId="0" applyBorder="1" applyAlignment="1">
      <alignment/>
    </xf>
    <xf numFmtId="0" fontId="4" fillId="0" borderId="28" xfId="0" applyFont="1" applyBorder="1" applyAlignment="1" applyProtection="1">
      <alignment/>
      <protection locked="0"/>
    </xf>
    <xf numFmtId="0" fontId="3" fillId="2" borderId="12" xfId="0" applyFont="1" applyFill="1" applyBorder="1" applyAlignment="1" quotePrefix="1">
      <alignment horizontal="center"/>
    </xf>
    <xf numFmtId="0" fontId="3" fillId="2" borderId="23" xfId="0" applyFont="1" applyFill="1" applyBorder="1" applyAlignment="1" quotePrefix="1">
      <alignment horizontal="center"/>
    </xf>
    <xf numFmtId="0" fontId="0" fillId="2" borderId="25" xfId="0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right"/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23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/>
      <protection/>
    </xf>
    <xf numFmtId="0" fontId="2" fillId="2" borderId="21" xfId="0" applyFont="1" applyFill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/>
      <protection/>
    </xf>
    <xf numFmtId="1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21" xfId="0" applyFill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center" wrapText="1"/>
      <protection/>
    </xf>
    <xf numFmtId="0" fontId="8" fillId="2" borderId="3" xfId="0" applyFont="1" applyFill="1" applyBorder="1" applyAlignment="1" applyProtection="1">
      <alignment horizontal="center" wrapText="1"/>
      <protection/>
    </xf>
    <xf numFmtId="0" fontId="8" fillId="2" borderId="38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14" fontId="0" fillId="0" borderId="0" xfId="0" applyNumberFormat="1" applyFill="1" applyBorder="1" applyAlignment="1" applyProtection="1" quotePrefix="1">
      <alignment/>
      <protection locked="0"/>
    </xf>
    <xf numFmtId="0" fontId="10" fillId="2" borderId="12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5" xfId="0" applyFont="1" applyBorder="1" applyAlignment="1" quotePrefix="1">
      <alignment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17" sqref="B17"/>
    </sheetView>
  </sheetViews>
  <sheetFormatPr defaultColWidth="9.140625" defaultRowHeight="12.75"/>
  <cols>
    <col min="1" max="1" width="8.00390625" style="0" customWidth="1"/>
    <col min="5" max="5" width="6.421875" style="0" customWidth="1"/>
    <col min="6" max="6" width="6.8515625" style="0" customWidth="1"/>
    <col min="7" max="12" width="6.57421875" style="0" customWidth="1"/>
  </cols>
  <sheetData>
    <row r="1" spans="1:12" ht="12.75">
      <c r="A1" s="26" t="s">
        <v>82</v>
      </c>
      <c r="B1" s="27" t="s">
        <v>149</v>
      </c>
      <c r="C1" s="28"/>
      <c r="D1" s="29"/>
      <c r="E1" s="30"/>
      <c r="F1" s="30"/>
      <c r="G1" s="30"/>
      <c r="H1" s="31" t="s">
        <v>61</v>
      </c>
      <c r="I1" s="44" t="s">
        <v>171</v>
      </c>
      <c r="J1" s="28"/>
      <c r="K1" s="28"/>
      <c r="L1" s="32"/>
    </row>
    <row r="2" spans="1:12" ht="12.75">
      <c r="A2" s="33"/>
      <c r="B2" s="22"/>
      <c r="C2" s="22"/>
      <c r="D2" s="22"/>
      <c r="E2" s="22"/>
      <c r="F2" s="22"/>
      <c r="G2" s="22"/>
      <c r="H2" s="22"/>
      <c r="I2" s="22"/>
      <c r="J2" s="22"/>
      <c r="K2" s="22"/>
      <c r="L2" s="34"/>
    </row>
    <row r="3" spans="1:12" ht="12.75">
      <c r="A3" s="35" t="s">
        <v>62</v>
      </c>
      <c r="B3" s="154" t="s">
        <v>150</v>
      </c>
      <c r="C3" s="20" t="s">
        <v>64</v>
      </c>
      <c r="D3" s="21" t="s">
        <v>151</v>
      </c>
      <c r="E3" s="22"/>
      <c r="F3" s="22"/>
      <c r="G3" s="22"/>
      <c r="H3" s="20" t="s">
        <v>81</v>
      </c>
      <c r="I3" s="21" t="s">
        <v>152</v>
      </c>
      <c r="J3" s="22"/>
      <c r="K3" s="20" t="s">
        <v>65</v>
      </c>
      <c r="L3" s="36" t="s">
        <v>153</v>
      </c>
    </row>
    <row r="4" spans="1:12" ht="12.75">
      <c r="A4" s="35" t="s">
        <v>63</v>
      </c>
      <c r="B4" s="118">
        <v>16</v>
      </c>
      <c r="C4" s="20" t="s">
        <v>66</v>
      </c>
      <c r="D4" s="21" t="s">
        <v>137</v>
      </c>
      <c r="E4" s="22"/>
      <c r="F4" s="22"/>
      <c r="G4" s="22"/>
      <c r="H4" s="20" t="s">
        <v>67</v>
      </c>
      <c r="I4" s="153">
        <v>24</v>
      </c>
      <c r="J4" s="22"/>
      <c r="K4" s="20" t="s">
        <v>101</v>
      </c>
      <c r="L4" s="36" t="s">
        <v>137</v>
      </c>
    </row>
    <row r="5" spans="1:12" ht="12.75">
      <c r="A5" s="37"/>
      <c r="B5" s="149"/>
      <c r="C5" s="22"/>
      <c r="D5" s="22"/>
      <c r="E5" s="22"/>
      <c r="F5" s="22"/>
      <c r="G5" s="22"/>
      <c r="H5" s="22"/>
      <c r="I5" s="22"/>
      <c r="J5" s="22"/>
      <c r="K5" s="22"/>
      <c r="L5" s="34"/>
    </row>
    <row r="6" spans="1:12" ht="13.5" thickBot="1">
      <c r="A6" s="38" t="s">
        <v>68</v>
      </c>
      <c r="B6" s="39" t="s">
        <v>154</v>
      </c>
      <c r="C6" s="40" t="s">
        <v>69</v>
      </c>
      <c r="D6" s="42">
        <v>155</v>
      </c>
      <c r="E6" s="41"/>
      <c r="F6" s="41"/>
      <c r="G6" s="41"/>
      <c r="H6" s="40" t="s">
        <v>71</v>
      </c>
      <c r="I6" s="42" t="s">
        <v>155</v>
      </c>
      <c r="J6" s="41"/>
      <c r="K6" s="40" t="s">
        <v>70</v>
      </c>
      <c r="L6" s="43" t="s">
        <v>156</v>
      </c>
    </row>
    <row r="7" spans="1:10" ht="12.75">
      <c r="A7" s="23"/>
      <c r="B7" s="5"/>
      <c r="C7" s="23"/>
      <c r="D7" s="24"/>
      <c r="E7" s="25"/>
      <c r="F7" s="23"/>
      <c r="G7" s="24"/>
      <c r="H7" s="25"/>
      <c r="I7" s="23"/>
      <c r="J7" s="22"/>
    </row>
    <row r="8" ht="13.5" thickBot="1"/>
    <row r="9" spans="1:12" ht="12.75">
      <c r="A9" s="70" t="s">
        <v>78</v>
      </c>
      <c r="B9" s="71" t="s">
        <v>79</v>
      </c>
      <c r="C9" s="72" t="s">
        <v>80</v>
      </c>
      <c r="E9" s="55"/>
      <c r="F9" s="77"/>
      <c r="G9" s="78" t="s">
        <v>2</v>
      </c>
      <c r="H9" s="78" t="s">
        <v>98</v>
      </c>
      <c r="I9" s="78" t="s">
        <v>97</v>
      </c>
      <c r="J9" s="46"/>
      <c r="K9" s="46"/>
      <c r="L9" s="79"/>
    </row>
    <row r="10" spans="1:12" ht="12.75">
      <c r="A10" s="37" t="s">
        <v>72</v>
      </c>
      <c r="B10" s="45">
        <v>12</v>
      </c>
      <c r="C10" s="73">
        <f aca="true" t="shared" si="0" ref="C10:C15">TRUNC(B10/2)-5</f>
        <v>1</v>
      </c>
      <c r="E10" s="80" t="s">
        <v>89</v>
      </c>
      <c r="F10" s="17">
        <f>SUM(G10:H10)</f>
        <v>85</v>
      </c>
      <c r="G10" s="6">
        <f>6+6+2+1+5+1+6+1+2+1+2+4+6+5+3+2</f>
        <v>53</v>
      </c>
      <c r="H10" s="6">
        <f>CONMOD*LEVEL</f>
        <v>32</v>
      </c>
      <c r="I10" s="159" t="s">
        <v>223</v>
      </c>
      <c r="J10" s="160"/>
      <c r="K10" s="160"/>
      <c r="L10" s="161"/>
    </row>
    <row r="11" spans="1:12" ht="12.75">
      <c r="A11" s="37" t="s">
        <v>73</v>
      </c>
      <c r="B11" s="45">
        <v>16</v>
      </c>
      <c r="C11" s="73">
        <f t="shared" si="0"/>
        <v>3</v>
      </c>
      <c r="E11" s="33"/>
      <c r="F11" s="22"/>
      <c r="G11" s="22"/>
      <c r="H11" s="22"/>
      <c r="I11" s="22"/>
      <c r="J11" s="22"/>
      <c r="K11" s="22"/>
      <c r="L11" s="34"/>
    </row>
    <row r="12" spans="1:12" ht="12.75">
      <c r="A12" s="37" t="s">
        <v>74</v>
      </c>
      <c r="B12" s="45">
        <v>14</v>
      </c>
      <c r="C12" s="73">
        <f t="shared" si="0"/>
        <v>2</v>
      </c>
      <c r="E12" s="82"/>
      <c r="F12" s="15"/>
      <c r="G12" s="12" t="s">
        <v>96</v>
      </c>
      <c r="H12" s="13" t="s">
        <v>91</v>
      </c>
      <c r="I12" s="13" t="s">
        <v>92</v>
      </c>
      <c r="J12" s="13" t="s">
        <v>93</v>
      </c>
      <c r="K12" s="13" t="s">
        <v>94</v>
      </c>
      <c r="L12" s="83" t="s">
        <v>95</v>
      </c>
    </row>
    <row r="13" spans="1:12" ht="12.75">
      <c r="A13" s="37" t="s">
        <v>75</v>
      </c>
      <c r="B13" s="45">
        <v>15</v>
      </c>
      <c r="C13" s="73">
        <f t="shared" si="0"/>
        <v>2</v>
      </c>
      <c r="E13" s="84" t="s">
        <v>90</v>
      </c>
      <c r="F13" s="16">
        <f>SUM(G13:L13)</f>
        <v>29</v>
      </c>
      <c r="G13" s="10">
        <v>10</v>
      </c>
      <c r="H13" s="9">
        <f>TOTALARMOR1</f>
        <v>12</v>
      </c>
      <c r="I13" s="9">
        <f>TOTALARMOR2</f>
        <v>3</v>
      </c>
      <c r="J13" s="9">
        <f>DEXMOD</f>
        <v>3</v>
      </c>
      <c r="K13" s="7"/>
      <c r="L13" s="81">
        <v>1</v>
      </c>
    </row>
    <row r="14" spans="1:12" ht="12.75">
      <c r="A14" s="37" t="s">
        <v>76</v>
      </c>
      <c r="B14" s="45">
        <v>10</v>
      </c>
      <c r="C14" s="73">
        <f t="shared" si="0"/>
        <v>0</v>
      </c>
      <c r="E14" s="33"/>
      <c r="F14" s="22"/>
      <c r="G14" s="22"/>
      <c r="H14" s="22"/>
      <c r="I14" s="22"/>
      <c r="J14" s="22"/>
      <c r="K14" s="22"/>
      <c r="L14" s="34"/>
    </row>
    <row r="15" spans="1:12" ht="13.5" thickBot="1">
      <c r="A15" s="74" t="s">
        <v>77</v>
      </c>
      <c r="B15" s="75">
        <v>28</v>
      </c>
      <c r="C15" s="76">
        <f t="shared" si="0"/>
        <v>9</v>
      </c>
      <c r="D15" s="162">
        <v>22</v>
      </c>
      <c r="E15" s="85"/>
      <c r="F15" s="11"/>
      <c r="G15" s="12" t="s">
        <v>93</v>
      </c>
      <c r="H15" s="14" t="s">
        <v>95</v>
      </c>
      <c r="I15" s="22"/>
      <c r="J15" s="22"/>
      <c r="K15" s="22"/>
      <c r="L15" s="34"/>
    </row>
    <row r="16" spans="1:12" ht="13.5" thickBot="1">
      <c r="A16" s="155" t="s">
        <v>168</v>
      </c>
      <c r="E16" s="80" t="s">
        <v>99</v>
      </c>
      <c r="F16" s="19" t="str">
        <f>CONCATENATE("+",SUM(G16:H16))</f>
        <v>+7</v>
      </c>
      <c r="G16" s="18">
        <f>DEXMOD</f>
        <v>3</v>
      </c>
      <c r="H16" s="8">
        <v>4</v>
      </c>
      <c r="I16" s="22"/>
      <c r="J16" s="22"/>
      <c r="K16" s="22"/>
      <c r="L16" s="34"/>
    </row>
    <row r="17" spans="1:12" ht="12.75">
      <c r="A17" s="55"/>
      <c r="B17" s="95" t="s">
        <v>134</v>
      </c>
      <c r="C17" s="79">
        <f>ARMORCHECK1+ARMORCHECK2</f>
        <v>0</v>
      </c>
      <c r="E17" s="33"/>
      <c r="F17" s="22"/>
      <c r="G17" s="22"/>
      <c r="H17" s="22"/>
      <c r="I17" s="22"/>
      <c r="J17" s="22"/>
      <c r="K17" s="22"/>
      <c r="L17" s="34"/>
    </row>
    <row r="18" spans="1:12" ht="13.5" thickBot="1">
      <c r="A18" s="57"/>
      <c r="B18" s="59" t="s">
        <v>135</v>
      </c>
      <c r="C18" s="96">
        <f>SPELLFAIL1+SPELLFAIL2</f>
        <v>0</v>
      </c>
      <c r="E18" s="86" t="s">
        <v>100</v>
      </c>
      <c r="F18" s="87"/>
      <c r="G18" s="88">
        <v>12</v>
      </c>
      <c r="H18" s="41"/>
      <c r="I18" s="41"/>
      <c r="J18" s="41"/>
      <c r="K18" s="41"/>
      <c r="L18" s="89"/>
    </row>
    <row r="19" ht="13.5" thickBot="1"/>
    <row r="20" spans="1:7" ht="13.5" thickBot="1">
      <c r="A20" s="68" t="s">
        <v>102</v>
      </c>
      <c r="B20" s="69"/>
      <c r="C20" s="25"/>
      <c r="D20" s="25"/>
      <c r="E20" s="25"/>
      <c r="F20" s="25"/>
      <c r="G20" s="25"/>
    </row>
    <row r="21" spans="1:7" ht="12.75">
      <c r="A21" s="55"/>
      <c r="B21" s="46"/>
      <c r="C21" s="46"/>
      <c r="D21" s="47" t="s">
        <v>96</v>
      </c>
      <c r="E21" s="47" t="s">
        <v>78</v>
      </c>
      <c r="F21" s="47" t="s">
        <v>106</v>
      </c>
      <c r="G21" s="48" t="s">
        <v>95</v>
      </c>
    </row>
    <row r="22" spans="1:7" ht="12.75">
      <c r="A22" s="56"/>
      <c r="B22" s="58" t="s">
        <v>103</v>
      </c>
      <c r="C22" s="66">
        <f>SUM(D22:G22)</f>
        <v>8</v>
      </c>
      <c r="D22" s="62">
        <v>5</v>
      </c>
      <c r="E22" s="60">
        <f>CONMOD</f>
        <v>2</v>
      </c>
      <c r="F22" s="62">
        <v>1</v>
      </c>
      <c r="G22" s="63"/>
    </row>
    <row r="23" spans="1:7" ht="12.75">
      <c r="A23" s="56"/>
      <c r="B23" s="58" t="s">
        <v>104</v>
      </c>
      <c r="C23" s="66">
        <f>SUM(D23:G23)</f>
        <v>14</v>
      </c>
      <c r="D23" s="62">
        <v>10</v>
      </c>
      <c r="E23" s="60">
        <f>DEXMOD</f>
        <v>3</v>
      </c>
      <c r="F23" s="62">
        <v>1</v>
      </c>
      <c r="G23" s="63"/>
    </row>
    <row r="24" spans="1:7" ht="13.5" thickBot="1">
      <c r="A24" s="57"/>
      <c r="B24" s="59" t="s">
        <v>105</v>
      </c>
      <c r="C24" s="67">
        <f>SUM(D24:G24)</f>
        <v>11</v>
      </c>
      <c r="D24" s="64">
        <v>10</v>
      </c>
      <c r="E24" s="61">
        <f>WISMOD</f>
        <v>0</v>
      </c>
      <c r="F24" s="64">
        <v>1</v>
      </c>
      <c r="G24" s="65"/>
    </row>
    <row r="26" ht="13.5" thickBot="1"/>
    <row r="27" spans="1:2" ht="13.5" thickBot="1">
      <c r="A27" s="91" t="s">
        <v>107</v>
      </c>
      <c r="B27" s="92"/>
    </row>
    <row r="28" spans="1:7" ht="12.75">
      <c r="A28" s="55"/>
      <c r="B28" s="46"/>
      <c r="C28" s="46"/>
      <c r="D28" s="78" t="s">
        <v>96</v>
      </c>
      <c r="E28" s="78" t="s">
        <v>78</v>
      </c>
      <c r="F28" s="78" t="s">
        <v>94</v>
      </c>
      <c r="G28" s="90" t="s">
        <v>95</v>
      </c>
    </row>
    <row r="29" spans="1:7" ht="12.75">
      <c r="A29" s="56"/>
      <c r="B29" s="93" t="s">
        <v>108</v>
      </c>
      <c r="C29" s="49">
        <f>SUM(D29:G29)</f>
        <v>13</v>
      </c>
      <c r="D29" s="49">
        <f>BASEATTACK</f>
        <v>12</v>
      </c>
      <c r="E29" s="49">
        <f>STRMOD</f>
        <v>1</v>
      </c>
      <c r="F29" s="50"/>
      <c r="G29" s="51"/>
    </row>
    <row r="30" spans="1:7" ht="13.5" thickBot="1">
      <c r="A30" s="57"/>
      <c r="B30" s="94" t="s">
        <v>109</v>
      </c>
      <c r="C30" s="52">
        <f>SUM(D30:G30)</f>
        <v>15</v>
      </c>
      <c r="D30" s="52">
        <f>BASEATTACK</f>
        <v>12</v>
      </c>
      <c r="E30" s="52">
        <f>DEXMOD</f>
        <v>3</v>
      </c>
      <c r="F30" s="53"/>
      <c r="G30" s="54"/>
    </row>
    <row r="32" ht="13.5" thickBot="1"/>
    <row r="33" spans="1:3" ht="13.5" thickBot="1">
      <c r="A33" s="91" t="s">
        <v>122</v>
      </c>
      <c r="B33" s="92"/>
      <c r="C33" s="101" t="s">
        <v>173</v>
      </c>
    </row>
    <row r="34" spans="1:12" ht="12.75">
      <c r="A34" s="55"/>
      <c r="B34" s="95" t="s">
        <v>110</v>
      </c>
      <c r="C34" s="150">
        <f>IF(RANGE1&gt;0,RANGED,IF(FINESSE1="Y",MELEE-STRMOD+DEXMOD,MELEE)+MAGIC1+IF(FOCUS1="Y",1,0))+TOHIT1</f>
        <v>16</v>
      </c>
      <c r="D34" s="78" t="s">
        <v>113</v>
      </c>
      <c r="E34" s="78" t="s">
        <v>114</v>
      </c>
      <c r="F34" s="78" t="s">
        <v>115</v>
      </c>
      <c r="G34" s="78" t="s">
        <v>116</v>
      </c>
      <c r="H34" s="78" t="s">
        <v>117</v>
      </c>
      <c r="I34" s="78" t="s">
        <v>118</v>
      </c>
      <c r="J34" s="78" t="s">
        <v>106</v>
      </c>
      <c r="K34" s="104" t="s">
        <v>119</v>
      </c>
      <c r="L34" s="105" t="s">
        <v>120</v>
      </c>
    </row>
    <row r="35" spans="1:12" ht="12.75">
      <c r="A35" s="56"/>
      <c r="B35" s="58" t="s">
        <v>111</v>
      </c>
      <c r="C35" s="66">
        <f>CONCATENATE("+",IF(RANGE1&gt;0,0,STRMOD)+MAGIC1+IF(SPEC1="Y",2,0))+DAMAGE1</f>
        <v>1</v>
      </c>
      <c r="D35" s="62">
        <v>110</v>
      </c>
      <c r="E35" s="62">
        <v>3</v>
      </c>
      <c r="F35" s="62" t="s">
        <v>138</v>
      </c>
      <c r="G35" s="62" t="s">
        <v>83</v>
      </c>
      <c r="H35" s="62" t="s">
        <v>59</v>
      </c>
      <c r="I35" s="62" t="s">
        <v>59</v>
      </c>
      <c r="J35" s="62">
        <v>0</v>
      </c>
      <c r="K35" s="62">
        <v>1</v>
      </c>
      <c r="L35" s="63">
        <v>1</v>
      </c>
    </row>
    <row r="36" spans="1:12" ht="13.5" thickBot="1">
      <c r="A36" s="57"/>
      <c r="B36" s="59" t="s">
        <v>112</v>
      </c>
      <c r="C36" s="97" t="s">
        <v>139</v>
      </c>
      <c r="D36" s="100" t="s">
        <v>121</v>
      </c>
      <c r="E36" s="98" t="s">
        <v>157</v>
      </c>
      <c r="F36" s="98"/>
      <c r="G36" s="98"/>
      <c r="H36" s="98"/>
      <c r="I36" s="98"/>
      <c r="J36" s="98"/>
      <c r="K36" s="98"/>
      <c r="L36" s="99"/>
    </row>
    <row r="37" ht="13.5" thickBot="1"/>
    <row r="38" spans="1:3" ht="13.5" thickBot="1">
      <c r="A38" s="91" t="s">
        <v>123</v>
      </c>
      <c r="B38" s="92"/>
      <c r="C38" s="101" t="s">
        <v>158</v>
      </c>
    </row>
    <row r="39" spans="1:12" ht="12.75">
      <c r="A39" s="55"/>
      <c r="B39" s="95" t="s">
        <v>110</v>
      </c>
      <c r="C39" s="71">
        <f>IF(RANGE2&gt;0,RANGED,IF(FINESSE2="Y",MELEE-STRMOD+DEXMOD,MELEE)+MAGIC2+IF(FOCUS2="Y",1,0))+TOHIT2</f>
        <v>14</v>
      </c>
      <c r="D39" s="78" t="s">
        <v>113</v>
      </c>
      <c r="E39" s="78" t="s">
        <v>114</v>
      </c>
      <c r="F39" s="78" t="s">
        <v>115</v>
      </c>
      <c r="G39" s="78" t="s">
        <v>116</v>
      </c>
      <c r="H39" s="78" t="s">
        <v>117</v>
      </c>
      <c r="I39" s="78" t="s">
        <v>118</v>
      </c>
      <c r="J39" s="78" t="s">
        <v>106</v>
      </c>
      <c r="K39" s="104" t="s">
        <v>119</v>
      </c>
      <c r="L39" s="105" t="s">
        <v>120</v>
      </c>
    </row>
    <row r="40" spans="1:12" ht="12.75">
      <c r="A40" s="56"/>
      <c r="B40" s="58" t="s">
        <v>111</v>
      </c>
      <c r="C40" s="66">
        <f>CONCATENATE("+",IF(RANGE2&gt;0,0,STRMOD)+MAGIC2+IF(SPEC2="Y",2,0))+DAMAGE2</f>
        <v>2</v>
      </c>
      <c r="D40" s="62">
        <v>0</v>
      </c>
      <c r="E40" s="62">
        <v>4</v>
      </c>
      <c r="F40" s="62" t="s">
        <v>146</v>
      </c>
      <c r="G40" s="62" t="s">
        <v>59</v>
      </c>
      <c r="H40" s="62" t="s">
        <v>59</v>
      </c>
      <c r="I40" s="62" t="s">
        <v>59</v>
      </c>
      <c r="J40" s="62">
        <v>1</v>
      </c>
      <c r="K40" s="62">
        <v>0</v>
      </c>
      <c r="L40" s="63">
        <v>0</v>
      </c>
    </row>
    <row r="41" spans="1:12" ht="13.5" thickBot="1">
      <c r="A41" s="57"/>
      <c r="B41" s="59" t="s">
        <v>112</v>
      </c>
      <c r="C41" s="97" t="s">
        <v>140</v>
      </c>
      <c r="D41" s="100" t="s">
        <v>121</v>
      </c>
      <c r="E41" s="119" t="s">
        <v>159</v>
      </c>
      <c r="F41" s="98"/>
      <c r="G41" s="98"/>
      <c r="H41" s="98"/>
      <c r="I41" s="98"/>
      <c r="J41" s="98"/>
      <c r="K41" s="98"/>
      <c r="L41" s="99"/>
    </row>
    <row r="42" ht="13.5" thickBot="1"/>
    <row r="43" spans="1:3" ht="13.5" thickBot="1">
      <c r="A43" s="91" t="s">
        <v>124</v>
      </c>
      <c r="B43" s="92"/>
      <c r="C43" s="101" t="s">
        <v>160</v>
      </c>
    </row>
    <row r="44" spans="1:12" ht="12.75">
      <c r="A44" s="55"/>
      <c r="B44" s="95" t="s">
        <v>110</v>
      </c>
      <c r="C44" s="71">
        <f>IF(RANGE3&gt;0,RANGED,IF(FINESSE3="Y",MELEE-STRMOD+DEXMOD,MELEE)+MAGIC3+IF(FOCUS3="Y",1,0))+TOHIT3</f>
        <v>13</v>
      </c>
      <c r="D44" s="78" t="s">
        <v>113</v>
      </c>
      <c r="E44" s="78" t="s">
        <v>114</v>
      </c>
      <c r="F44" s="78" t="s">
        <v>115</v>
      </c>
      <c r="G44" s="78" t="s">
        <v>116</v>
      </c>
      <c r="H44" s="78" t="s">
        <v>117</v>
      </c>
      <c r="I44" s="78" t="s">
        <v>118</v>
      </c>
      <c r="J44" s="78" t="s">
        <v>106</v>
      </c>
      <c r="K44" s="104" t="s">
        <v>119</v>
      </c>
      <c r="L44" s="105" t="s">
        <v>120</v>
      </c>
    </row>
    <row r="45" spans="1:12" ht="12.75">
      <c r="A45" s="56"/>
      <c r="B45" s="58" t="s">
        <v>111</v>
      </c>
      <c r="C45" s="66">
        <f>CONCATENATE("+",IF(RANGE3&gt;0,0,STRMOD)+MAGIC3+IF(SPEC3="Y",2,0))+DAMAGE3</f>
        <v>1</v>
      </c>
      <c r="D45" s="62">
        <v>0</v>
      </c>
      <c r="E45" s="62">
        <v>1</v>
      </c>
      <c r="F45" s="62" t="s">
        <v>138</v>
      </c>
      <c r="G45" s="62" t="s">
        <v>59</v>
      </c>
      <c r="H45" s="62" t="s">
        <v>59</v>
      </c>
      <c r="I45" s="62" t="s">
        <v>59</v>
      </c>
      <c r="J45" s="62">
        <v>0</v>
      </c>
      <c r="K45" s="62"/>
      <c r="L45" s="63"/>
    </row>
    <row r="46" spans="1:12" ht="13.5" thickBot="1">
      <c r="A46" s="57"/>
      <c r="B46" s="59" t="s">
        <v>112</v>
      </c>
      <c r="C46" s="97" t="s">
        <v>140</v>
      </c>
      <c r="D46" s="100" t="s">
        <v>121</v>
      </c>
      <c r="E46" s="98"/>
      <c r="F46" s="98"/>
      <c r="G46" s="98"/>
      <c r="H46" s="98"/>
      <c r="I46" s="98"/>
      <c r="J46" s="98"/>
      <c r="K46" s="98"/>
      <c r="L46" s="99"/>
    </row>
    <row r="47" ht="13.5" thickBot="1"/>
    <row r="48" spans="1:4" ht="13.5" thickBot="1">
      <c r="A48" s="91" t="s">
        <v>125</v>
      </c>
      <c r="B48" s="102"/>
      <c r="C48" s="103"/>
      <c r="D48" s="101" t="s">
        <v>224</v>
      </c>
    </row>
    <row r="49" spans="1:11" ht="12.75">
      <c r="A49" s="106"/>
      <c r="B49" s="107" t="s">
        <v>132</v>
      </c>
      <c r="C49" s="108">
        <f>ARMORBONUS1+ARMORMAGIC1</f>
        <v>12</v>
      </c>
      <c r="D49" s="109" t="s">
        <v>115</v>
      </c>
      <c r="E49" s="109" t="s">
        <v>126</v>
      </c>
      <c r="F49" s="109" t="s">
        <v>106</v>
      </c>
      <c r="G49" s="109" t="s">
        <v>127</v>
      </c>
      <c r="H49" s="109" t="s">
        <v>128</v>
      </c>
      <c r="I49" s="109" t="s">
        <v>129</v>
      </c>
      <c r="J49" s="109" t="s">
        <v>130</v>
      </c>
      <c r="K49" s="110" t="s">
        <v>131</v>
      </c>
    </row>
    <row r="50" spans="1:11" ht="12.75">
      <c r="A50" s="111"/>
      <c r="B50" s="112"/>
      <c r="C50" s="113"/>
      <c r="D50" s="62"/>
      <c r="E50" s="62">
        <v>8</v>
      </c>
      <c r="F50" s="62">
        <v>4</v>
      </c>
      <c r="G50" s="62"/>
      <c r="H50" s="62"/>
      <c r="I50" s="62"/>
      <c r="J50" s="62">
        <v>30</v>
      </c>
      <c r="K50" s="63"/>
    </row>
    <row r="51" spans="1:11" ht="13.5" thickBot="1">
      <c r="A51" s="114"/>
      <c r="B51" s="115"/>
      <c r="C51" s="116"/>
      <c r="D51" s="117" t="s">
        <v>121</v>
      </c>
      <c r="E51" s="98"/>
      <c r="F51" s="98"/>
      <c r="G51" s="98"/>
      <c r="H51" s="98"/>
      <c r="I51" s="98"/>
      <c r="J51" s="98"/>
      <c r="K51" s="99"/>
    </row>
    <row r="52" ht="13.5" thickBot="1"/>
    <row r="53" spans="1:4" ht="13.5" thickBot="1">
      <c r="A53" s="91" t="s">
        <v>133</v>
      </c>
      <c r="B53" s="102"/>
      <c r="C53" s="103"/>
      <c r="D53" s="101" t="s">
        <v>170</v>
      </c>
    </row>
    <row r="54" spans="1:9" ht="12.75">
      <c r="A54" s="106"/>
      <c r="B54" s="107" t="s">
        <v>132</v>
      </c>
      <c r="C54" s="108">
        <f>ARMORBONUS2+ARMORMAGIC2</f>
        <v>3</v>
      </c>
      <c r="D54" s="109" t="s">
        <v>115</v>
      </c>
      <c r="E54" s="109" t="s">
        <v>126</v>
      </c>
      <c r="F54" s="109" t="s">
        <v>106</v>
      </c>
      <c r="G54" s="109" t="s">
        <v>128</v>
      </c>
      <c r="H54" s="109" t="s">
        <v>129</v>
      </c>
      <c r="I54" s="110" t="s">
        <v>131</v>
      </c>
    </row>
    <row r="55" spans="1:9" ht="12.75">
      <c r="A55" s="111"/>
      <c r="B55" s="112"/>
      <c r="C55" s="113"/>
      <c r="D55" s="62"/>
      <c r="E55" s="62">
        <v>1</v>
      </c>
      <c r="F55" s="62">
        <v>2</v>
      </c>
      <c r="G55" s="62"/>
      <c r="H55" s="62"/>
      <c r="I55" s="63"/>
    </row>
    <row r="56" spans="1:9" ht="13.5" thickBot="1">
      <c r="A56" s="114"/>
      <c r="B56" s="115"/>
      <c r="C56" s="116"/>
      <c r="D56" s="117" t="s">
        <v>121</v>
      </c>
      <c r="E56" s="98"/>
      <c r="F56" s="98"/>
      <c r="G56" s="98"/>
      <c r="H56" s="98"/>
      <c r="I56" s="99"/>
    </row>
  </sheetData>
  <mergeCells count="1">
    <mergeCell ref="I10:L10"/>
  </mergeCells>
  <printOptions/>
  <pageMargins left="1" right="0.5" top="0.5" bottom="0.5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G52" sqref="G52"/>
    </sheetView>
  </sheetViews>
  <sheetFormatPr defaultColWidth="9.140625" defaultRowHeight="12.75"/>
  <cols>
    <col min="1" max="1" width="6.140625" style="3" customWidth="1"/>
    <col min="2" max="2" width="6.140625" style="3" hidden="1" customWidth="1"/>
    <col min="3" max="3" width="22.00390625" style="1" customWidth="1"/>
    <col min="4" max="4" width="5.57421875" style="1" customWidth="1"/>
    <col min="5" max="6" width="5.57421875" style="133" customWidth="1"/>
    <col min="7" max="7" width="5.57421875" style="3" customWidth="1"/>
    <col min="8" max="8" width="5.57421875" style="2" customWidth="1"/>
    <col min="9" max="9" width="5.57421875" style="3" customWidth="1"/>
    <col min="10" max="10" width="9.140625" style="4" customWidth="1"/>
    <col min="11" max="11" width="9.140625" style="22" customWidth="1"/>
  </cols>
  <sheetData>
    <row r="1" spans="1:12" s="121" customFormat="1" ht="18.75" customHeight="1">
      <c r="A1" s="128" t="s">
        <v>50</v>
      </c>
      <c r="B1" s="128" t="s">
        <v>87</v>
      </c>
      <c r="C1" s="129" t="s">
        <v>0</v>
      </c>
      <c r="D1" s="129" t="s">
        <v>58</v>
      </c>
      <c r="E1" s="131" t="s">
        <v>84</v>
      </c>
      <c r="F1" s="131" t="s">
        <v>85</v>
      </c>
      <c r="G1" s="128" t="s">
        <v>2</v>
      </c>
      <c r="H1" s="128" t="s">
        <v>1</v>
      </c>
      <c r="I1" s="130" t="s">
        <v>86</v>
      </c>
      <c r="J1" s="129" t="s">
        <v>60</v>
      </c>
      <c r="K1" s="147"/>
      <c r="L1" s="121" t="s">
        <v>143</v>
      </c>
    </row>
    <row r="2" spans="1:16" s="126" customFormat="1" ht="9.75" customHeight="1">
      <c r="A2" s="120" t="s">
        <v>83</v>
      </c>
      <c r="B2" s="120" t="s">
        <v>83</v>
      </c>
      <c r="C2" s="122" t="s">
        <v>3</v>
      </c>
      <c r="D2" s="122" t="s">
        <v>51</v>
      </c>
      <c r="E2" s="132" t="str">
        <f>IF(OR((G2&gt;0),(I2&gt;0),(B2="N")),F2+H2+I2,"N/A")</f>
        <v>N/A</v>
      </c>
      <c r="F2" s="134">
        <f>INTMOD</f>
        <v>2</v>
      </c>
      <c r="G2" s="151"/>
      <c r="H2" s="123">
        <f>IF(A2="Y",G2,G2/2)</f>
        <v>0</v>
      </c>
      <c r="I2" s="124"/>
      <c r="J2" s="125"/>
      <c r="K2" s="142"/>
      <c r="L2" s="152" t="s">
        <v>168</v>
      </c>
      <c r="M2" s="140"/>
      <c r="N2" s="140"/>
      <c r="O2" s="140"/>
      <c r="P2" s="141"/>
    </row>
    <row r="3" spans="1:16" s="126" customFormat="1" ht="9.75" customHeight="1">
      <c r="A3" s="120" t="s">
        <v>83</v>
      </c>
      <c r="B3" s="120" t="s">
        <v>83</v>
      </c>
      <c r="C3" s="122" t="s">
        <v>4</v>
      </c>
      <c r="D3" s="122" t="s">
        <v>52</v>
      </c>
      <c r="E3" s="132" t="str">
        <f aca="true" t="shared" si="0" ref="E3:E53">IF(OR((G3&gt;0),(I3&gt;0),(B3="N")),F3+H3+I3,"N/A")</f>
        <v>N/A</v>
      </c>
      <c r="F3" s="134">
        <f>CHAMOD</f>
        <v>9</v>
      </c>
      <c r="G3" s="151"/>
      <c r="H3" s="123">
        <f aca="true" t="shared" si="1" ref="H3:H53">IF(A3="Y",G3,G3/2)</f>
        <v>0</v>
      </c>
      <c r="I3" s="124"/>
      <c r="J3" s="125"/>
      <c r="K3" s="142"/>
      <c r="L3" s="138" t="s">
        <v>169</v>
      </c>
      <c r="M3" s="142"/>
      <c r="N3" s="142"/>
      <c r="O3" s="142"/>
      <c r="P3" s="143"/>
    </row>
    <row r="4" spans="1:16" s="126" customFormat="1" ht="9.75" customHeight="1">
      <c r="A4" s="120" t="s">
        <v>83</v>
      </c>
      <c r="B4" s="120" t="s">
        <v>59</v>
      </c>
      <c r="C4" s="122" t="s">
        <v>5</v>
      </c>
      <c r="D4" s="122" t="s">
        <v>51</v>
      </c>
      <c r="E4" s="132">
        <f t="shared" si="0"/>
        <v>2</v>
      </c>
      <c r="F4" s="134">
        <f>INTMOD</f>
        <v>2</v>
      </c>
      <c r="G4" s="151"/>
      <c r="H4" s="123">
        <f t="shared" si="1"/>
        <v>0</v>
      </c>
      <c r="I4" s="124"/>
      <c r="J4" s="125"/>
      <c r="K4" s="142"/>
      <c r="L4" s="138" t="s">
        <v>174</v>
      </c>
      <c r="M4" s="142"/>
      <c r="N4" s="142"/>
      <c r="O4" s="142"/>
      <c r="P4" s="143"/>
    </row>
    <row r="5" spans="1:16" s="126" customFormat="1" ht="9.75" customHeight="1">
      <c r="A5" s="120" t="s">
        <v>83</v>
      </c>
      <c r="B5" s="120" t="s">
        <v>59</v>
      </c>
      <c r="C5" s="122" t="s">
        <v>6</v>
      </c>
      <c r="D5" s="122" t="s">
        <v>53</v>
      </c>
      <c r="E5" s="132">
        <f t="shared" si="0"/>
        <v>3</v>
      </c>
      <c r="F5" s="134">
        <f>DEXMOD</f>
        <v>3</v>
      </c>
      <c r="G5" s="151"/>
      <c r="H5" s="123">
        <f t="shared" si="1"/>
        <v>0</v>
      </c>
      <c r="I5" s="124"/>
      <c r="J5" s="125"/>
      <c r="K5" s="142"/>
      <c r="L5" s="138" t="s">
        <v>175</v>
      </c>
      <c r="M5" s="142"/>
      <c r="N5" s="142"/>
      <c r="O5" s="142"/>
      <c r="P5" s="143"/>
    </row>
    <row r="6" spans="1:16" s="126" customFormat="1" ht="9.75" customHeight="1">
      <c r="A6" s="120" t="s">
        <v>83</v>
      </c>
      <c r="B6" s="120" t="s">
        <v>59</v>
      </c>
      <c r="C6" s="122" t="s">
        <v>7</v>
      </c>
      <c r="D6" s="122" t="s">
        <v>52</v>
      </c>
      <c r="E6" s="132">
        <f t="shared" si="0"/>
        <v>10</v>
      </c>
      <c r="F6" s="134">
        <f>CHAMOD</f>
        <v>9</v>
      </c>
      <c r="G6" s="151">
        <v>1</v>
      </c>
      <c r="H6" s="123">
        <f t="shared" si="1"/>
        <v>1</v>
      </c>
      <c r="I6" s="124"/>
      <c r="J6" s="125"/>
      <c r="K6" s="142"/>
      <c r="L6" s="138" t="s">
        <v>176</v>
      </c>
      <c r="M6" s="142"/>
      <c r="N6" s="142"/>
      <c r="O6" s="142"/>
      <c r="P6" s="143"/>
    </row>
    <row r="7" spans="1:16" s="126" customFormat="1" ht="9.75" customHeight="1">
      <c r="A7" s="120" t="s">
        <v>83</v>
      </c>
      <c r="B7" s="120" t="s">
        <v>59</v>
      </c>
      <c r="C7" s="122" t="s">
        <v>8</v>
      </c>
      <c r="D7" s="122" t="s">
        <v>54</v>
      </c>
      <c r="E7" s="132">
        <f t="shared" si="0"/>
        <v>1</v>
      </c>
      <c r="F7" s="134">
        <f>STRMOD</f>
        <v>1</v>
      </c>
      <c r="G7" s="151"/>
      <c r="H7" s="123">
        <f t="shared" si="1"/>
        <v>0</v>
      </c>
      <c r="I7" s="124"/>
      <c r="J7" s="125"/>
      <c r="K7" s="142"/>
      <c r="L7" s="138" t="s">
        <v>177</v>
      </c>
      <c r="M7" s="142"/>
      <c r="N7" s="142"/>
      <c r="O7" s="142"/>
      <c r="P7" s="143"/>
    </row>
    <row r="8" spans="1:16" s="126" customFormat="1" ht="9.75" customHeight="1">
      <c r="A8" s="120" t="s">
        <v>83</v>
      </c>
      <c r="B8" s="120" t="s">
        <v>59</v>
      </c>
      <c r="C8" s="122" t="s">
        <v>9</v>
      </c>
      <c r="D8" s="122" t="s">
        <v>55</v>
      </c>
      <c r="E8" s="132">
        <f t="shared" si="0"/>
        <v>18</v>
      </c>
      <c r="F8" s="134">
        <f>CONMOD</f>
        <v>2</v>
      </c>
      <c r="G8" s="151">
        <v>16</v>
      </c>
      <c r="H8" s="123">
        <f t="shared" si="1"/>
        <v>16</v>
      </c>
      <c r="I8" s="124"/>
      <c r="J8" s="125"/>
      <c r="K8" s="142"/>
      <c r="L8" s="138" t="s">
        <v>178</v>
      </c>
      <c r="M8" s="142"/>
      <c r="N8" s="142"/>
      <c r="O8" s="142"/>
      <c r="P8" s="143"/>
    </row>
    <row r="9" spans="1:16" s="126" customFormat="1" ht="9.75" customHeight="1">
      <c r="A9" s="120" t="s">
        <v>83</v>
      </c>
      <c r="B9" s="120" t="s">
        <v>59</v>
      </c>
      <c r="C9" s="122" t="s">
        <v>10</v>
      </c>
      <c r="D9" s="122" t="s">
        <v>51</v>
      </c>
      <c r="E9" s="132">
        <f t="shared" si="0"/>
        <v>2</v>
      </c>
      <c r="F9" s="134">
        <f>INTMOD</f>
        <v>2</v>
      </c>
      <c r="G9" s="151"/>
      <c r="H9" s="123">
        <f t="shared" si="1"/>
        <v>0</v>
      </c>
      <c r="I9" s="124"/>
      <c r="J9" s="125"/>
      <c r="K9" s="142"/>
      <c r="L9" s="138" t="s">
        <v>179</v>
      </c>
      <c r="M9" s="142"/>
      <c r="N9" s="142"/>
      <c r="O9" s="142"/>
      <c r="P9" s="143"/>
    </row>
    <row r="10" spans="1:16" s="126" customFormat="1" ht="9.75" customHeight="1">
      <c r="A10" s="120" t="s">
        <v>83</v>
      </c>
      <c r="B10" s="120" t="s">
        <v>83</v>
      </c>
      <c r="C10" s="122" t="s">
        <v>11</v>
      </c>
      <c r="D10" s="122" t="s">
        <v>51</v>
      </c>
      <c r="E10" s="132" t="str">
        <f t="shared" si="0"/>
        <v>N/A</v>
      </c>
      <c r="F10" s="134">
        <f>INTMOD</f>
        <v>2</v>
      </c>
      <c r="G10" s="151"/>
      <c r="H10" s="123">
        <f t="shared" si="1"/>
        <v>0</v>
      </c>
      <c r="I10" s="124"/>
      <c r="J10" s="125"/>
      <c r="K10" s="142"/>
      <c r="L10" s="138" t="s">
        <v>180</v>
      </c>
      <c r="M10" s="142"/>
      <c r="N10" s="142"/>
      <c r="O10" s="142"/>
      <c r="P10" s="143"/>
    </row>
    <row r="11" spans="1:16" s="126" customFormat="1" ht="9.75" customHeight="1">
      <c r="A11" s="120" t="s">
        <v>83</v>
      </c>
      <c r="B11" s="120" t="s">
        <v>59</v>
      </c>
      <c r="C11" s="122" t="s">
        <v>12</v>
      </c>
      <c r="D11" s="122" t="s">
        <v>52</v>
      </c>
      <c r="E11" s="132">
        <f t="shared" si="0"/>
        <v>10</v>
      </c>
      <c r="F11" s="134">
        <f>CHAMOD</f>
        <v>9</v>
      </c>
      <c r="G11" s="151">
        <v>1</v>
      </c>
      <c r="H11" s="123">
        <f t="shared" si="1"/>
        <v>1</v>
      </c>
      <c r="I11" s="124"/>
      <c r="J11" s="125"/>
      <c r="K11" s="142"/>
      <c r="L11" s="138"/>
      <c r="M11" s="142"/>
      <c r="N11" s="142"/>
      <c r="O11" s="142"/>
      <c r="P11" s="143"/>
    </row>
    <row r="12" spans="1:16" s="126" customFormat="1" ht="9.75" customHeight="1">
      <c r="A12" s="120" t="s">
        <v>83</v>
      </c>
      <c r="B12" s="120" t="s">
        <v>83</v>
      </c>
      <c r="C12" s="122" t="s">
        <v>13</v>
      </c>
      <c r="D12" s="122" t="s">
        <v>51</v>
      </c>
      <c r="E12" s="132" t="str">
        <f t="shared" si="0"/>
        <v>N/A</v>
      </c>
      <c r="F12" s="134">
        <f>INTMOD</f>
        <v>2</v>
      </c>
      <c r="G12" s="151"/>
      <c r="H12" s="123">
        <f t="shared" si="1"/>
        <v>0</v>
      </c>
      <c r="I12" s="124"/>
      <c r="J12" s="125"/>
      <c r="K12" s="142"/>
      <c r="L12" s="138" t="s">
        <v>181</v>
      </c>
      <c r="M12" s="142"/>
      <c r="N12" s="142"/>
      <c r="O12" s="142"/>
      <c r="P12" s="143"/>
    </row>
    <row r="13" spans="1:16" s="126" customFormat="1" ht="9.75" customHeight="1">
      <c r="A13" s="120" t="s">
        <v>83</v>
      </c>
      <c r="B13" s="120" t="s">
        <v>59</v>
      </c>
      <c r="C13" s="122" t="s">
        <v>14</v>
      </c>
      <c r="D13" s="122" t="s">
        <v>52</v>
      </c>
      <c r="E13" s="132">
        <f t="shared" si="0"/>
        <v>10</v>
      </c>
      <c r="F13" s="134">
        <f>CHAMOD</f>
        <v>9</v>
      </c>
      <c r="G13" s="151">
        <v>1</v>
      </c>
      <c r="H13" s="123">
        <f t="shared" si="1"/>
        <v>1</v>
      </c>
      <c r="I13" s="124"/>
      <c r="J13" s="125"/>
      <c r="K13" s="142"/>
      <c r="L13" s="138"/>
      <c r="M13" s="142"/>
      <c r="N13" s="142"/>
      <c r="O13" s="142"/>
      <c r="P13" s="143"/>
    </row>
    <row r="14" spans="1:16" s="126" customFormat="1" ht="9.75" customHeight="1">
      <c r="A14" s="120" t="s">
        <v>83</v>
      </c>
      <c r="B14" s="120" t="s">
        <v>59</v>
      </c>
      <c r="C14" s="122" t="s">
        <v>15</v>
      </c>
      <c r="D14" s="122" t="s">
        <v>53</v>
      </c>
      <c r="E14" s="132">
        <f t="shared" si="0"/>
        <v>3</v>
      </c>
      <c r="F14" s="134">
        <f>DEXMOD</f>
        <v>3</v>
      </c>
      <c r="G14" s="151"/>
      <c r="H14" s="123">
        <f t="shared" si="1"/>
        <v>0</v>
      </c>
      <c r="I14" s="124"/>
      <c r="J14" s="125"/>
      <c r="K14" s="142"/>
      <c r="L14" s="138" t="s">
        <v>184</v>
      </c>
      <c r="M14" s="142"/>
      <c r="N14" s="142"/>
      <c r="O14" s="142"/>
      <c r="P14" s="143"/>
    </row>
    <row r="15" spans="1:16" s="126" customFormat="1" ht="9.75" customHeight="1">
      <c r="A15" s="120" t="s">
        <v>83</v>
      </c>
      <c r="B15" s="120" t="s">
        <v>59</v>
      </c>
      <c r="C15" s="122" t="s">
        <v>16</v>
      </c>
      <c r="D15" s="122" t="s">
        <v>51</v>
      </c>
      <c r="E15" s="132">
        <f t="shared" si="0"/>
        <v>2</v>
      </c>
      <c r="F15" s="134">
        <f>INTMOD</f>
        <v>2</v>
      </c>
      <c r="G15" s="151"/>
      <c r="H15" s="123">
        <f t="shared" si="1"/>
        <v>0</v>
      </c>
      <c r="I15" s="124"/>
      <c r="J15" s="125"/>
      <c r="K15" s="142"/>
      <c r="L15" s="138"/>
      <c r="M15" s="142"/>
      <c r="N15" s="142"/>
      <c r="O15" s="142"/>
      <c r="P15" s="143"/>
    </row>
    <row r="16" spans="1:16" s="126" customFormat="1" ht="9.75" customHeight="1">
      <c r="A16" s="120" t="s">
        <v>83</v>
      </c>
      <c r="B16" s="120" t="s">
        <v>59</v>
      </c>
      <c r="C16" s="122" t="s">
        <v>17</v>
      </c>
      <c r="D16" s="122" t="s">
        <v>52</v>
      </c>
      <c r="E16" s="132">
        <f t="shared" si="0"/>
        <v>25</v>
      </c>
      <c r="F16" s="134">
        <f>CHAMOD</f>
        <v>9</v>
      </c>
      <c r="G16" s="151">
        <v>15</v>
      </c>
      <c r="H16" s="123">
        <f t="shared" si="1"/>
        <v>15</v>
      </c>
      <c r="I16" s="124">
        <v>1</v>
      </c>
      <c r="J16" s="125" t="s">
        <v>142</v>
      </c>
      <c r="K16" s="142"/>
      <c r="L16" s="138"/>
      <c r="M16" s="142"/>
      <c r="N16" s="142"/>
      <c r="O16" s="142"/>
      <c r="P16" s="143"/>
    </row>
    <row r="17" spans="1:16" s="126" customFormat="1" ht="9.75" customHeight="1">
      <c r="A17" s="120" t="s">
        <v>59</v>
      </c>
      <c r="B17" s="120" t="s">
        <v>83</v>
      </c>
      <c r="C17" s="122" t="s">
        <v>18</v>
      </c>
      <c r="D17" s="122" t="s">
        <v>52</v>
      </c>
      <c r="E17" s="132">
        <f t="shared" si="0"/>
        <v>9.5</v>
      </c>
      <c r="F17" s="134">
        <f>CHAMOD</f>
        <v>9</v>
      </c>
      <c r="G17" s="151">
        <v>1</v>
      </c>
      <c r="H17" s="123">
        <f t="shared" si="1"/>
        <v>0.5</v>
      </c>
      <c r="I17" s="124"/>
      <c r="J17" s="125"/>
      <c r="K17" s="142"/>
      <c r="L17" s="138"/>
      <c r="M17" s="142"/>
      <c r="N17" s="142"/>
      <c r="O17" s="142"/>
      <c r="P17" s="143"/>
    </row>
    <row r="18" spans="1:16" s="126" customFormat="1" ht="9.75" customHeight="1">
      <c r="A18" s="120" t="s">
        <v>59</v>
      </c>
      <c r="B18" s="120" t="s">
        <v>59</v>
      </c>
      <c r="C18" s="122" t="s">
        <v>19</v>
      </c>
      <c r="D18" s="122" t="s">
        <v>56</v>
      </c>
      <c r="E18" s="132">
        <f t="shared" si="0"/>
        <v>2</v>
      </c>
      <c r="F18" s="134">
        <f>WISMOD</f>
        <v>0</v>
      </c>
      <c r="G18" s="151">
        <v>4</v>
      </c>
      <c r="H18" s="123">
        <f t="shared" si="1"/>
        <v>2</v>
      </c>
      <c r="I18" s="124"/>
      <c r="J18" s="125"/>
      <c r="K18" s="142"/>
      <c r="L18" s="138"/>
      <c r="M18" s="142"/>
      <c r="N18" s="142"/>
      <c r="O18" s="142"/>
      <c r="P18" s="143"/>
    </row>
    <row r="19" spans="1:16" s="126" customFormat="1" ht="9.75" customHeight="1">
      <c r="A19" s="120" t="s">
        <v>83</v>
      </c>
      <c r="B19" s="120" t="s">
        <v>59</v>
      </c>
      <c r="C19" s="122" t="s">
        <v>20</v>
      </c>
      <c r="D19" s="122" t="s">
        <v>53</v>
      </c>
      <c r="E19" s="132">
        <f t="shared" si="0"/>
        <v>3</v>
      </c>
      <c r="F19" s="134">
        <f>DEXMOD</f>
        <v>3</v>
      </c>
      <c r="G19" s="151"/>
      <c r="H19" s="123">
        <f t="shared" si="1"/>
        <v>0</v>
      </c>
      <c r="I19" s="124"/>
      <c r="J19" s="125"/>
      <c r="K19" s="142"/>
      <c r="L19" s="138"/>
      <c r="M19" s="142"/>
      <c r="N19" s="142"/>
      <c r="O19" s="142"/>
      <c r="P19" s="143"/>
    </row>
    <row r="20" spans="1:16" s="126" customFormat="1" ht="9.75" customHeight="1">
      <c r="A20" s="120" t="s">
        <v>83</v>
      </c>
      <c r="B20" s="120" t="s">
        <v>59</v>
      </c>
      <c r="C20" s="122" t="s">
        <v>21</v>
      </c>
      <c r="D20" s="122" t="s">
        <v>56</v>
      </c>
      <c r="E20" s="132">
        <f t="shared" si="0"/>
        <v>0</v>
      </c>
      <c r="F20" s="134">
        <f>WISMOD</f>
        <v>0</v>
      </c>
      <c r="G20" s="151"/>
      <c r="H20" s="123">
        <f t="shared" si="1"/>
        <v>0</v>
      </c>
      <c r="I20" s="124"/>
      <c r="J20" s="125"/>
      <c r="K20" s="142"/>
      <c r="L20" s="138"/>
      <c r="M20" s="142"/>
      <c r="N20" s="142"/>
      <c r="O20" s="142"/>
      <c r="P20" s="143"/>
    </row>
    <row r="21" spans="1:16" s="126" customFormat="1" ht="9.75" customHeight="1">
      <c r="A21" s="120" t="s">
        <v>59</v>
      </c>
      <c r="B21" s="120" t="s">
        <v>59</v>
      </c>
      <c r="C21" s="122" t="s">
        <v>22</v>
      </c>
      <c r="D21" s="122" t="s">
        <v>52</v>
      </c>
      <c r="E21" s="132">
        <f t="shared" si="0"/>
        <v>9.5</v>
      </c>
      <c r="F21" s="134">
        <f>CHAMOD</f>
        <v>9</v>
      </c>
      <c r="G21" s="151">
        <v>1</v>
      </c>
      <c r="H21" s="123">
        <f t="shared" si="1"/>
        <v>0.5</v>
      </c>
      <c r="I21" s="124"/>
      <c r="J21" s="125"/>
      <c r="K21" s="142"/>
      <c r="L21" s="138"/>
      <c r="M21" s="142"/>
      <c r="N21" s="142"/>
      <c r="O21" s="142"/>
      <c r="P21" s="143"/>
    </row>
    <row r="22" spans="1:16" s="126" customFormat="1" ht="9.75" customHeight="1">
      <c r="A22" s="120" t="s">
        <v>83</v>
      </c>
      <c r="B22" s="120" t="s">
        <v>83</v>
      </c>
      <c r="C22" s="122" t="s">
        <v>24</v>
      </c>
      <c r="D22" s="122" t="s">
        <v>56</v>
      </c>
      <c r="E22" s="132" t="str">
        <f t="shared" si="0"/>
        <v>N/A</v>
      </c>
      <c r="F22" s="134">
        <f>WISMOD</f>
        <v>0</v>
      </c>
      <c r="G22" s="151"/>
      <c r="H22" s="123">
        <f t="shared" si="1"/>
        <v>0</v>
      </c>
      <c r="I22" s="124"/>
      <c r="J22" s="125"/>
      <c r="K22" s="142"/>
      <c r="L22" s="138"/>
      <c r="M22" s="142"/>
      <c r="N22" s="142"/>
      <c r="O22" s="142"/>
      <c r="P22" s="143"/>
    </row>
    <row r="23" spans="1:16" s="126" customFormat="1" ht="9.75" customHeight="1">
      <c r="A23" s="120" t="s">
        <v>83</v>
      </c>
      <c r="B23" s="120" t="s">
        <v>59</v>
      </c>
      <c r="C23" s="122" t="s">
        <v>23</v>
      </c>
      <c r="D23" s="122" t="s">
        <v>54</v>
      </c>
      <c r="E23" s="132">
        <f t="shared" si="0"/>
        <v>1</v>
      </c>
      <c r="F23" s="134">
        <f>STRMOD</f>
        <v>1</v>
      </c>
      <c r="G23" s="151"/>
      <c r="H23" s="123">
        <f t="shared" si="1"/>
        <v>0</v>
      </c>
      <c r="I23" s="124"/>
      <c r="J23" s="125"/>
      <c r="K23" s="142"/>
      <c r="L23" s="138"/>
      <c r="M23" s="142"/>
      <c r="N23" s="142"/>
      <c r="O23" s="142"/>
      <c r="P23" s="143"/>
    </row>
    <row r="24" spans="1:16" s="126" customFormat="1" ht="9.75" customHeight="1">
      <c r="A24" s="120" t="s">
        <v>83</v>
      </c>
      <c r="B24" s="120" t="s">
        <v>83</v>
      </c>
      <c r="C24" s="122" t="s">
        <v>25</v>
      </c>
      <c r="D24" s="122" t="s">
        <v>51</v>
      </c>
      <c r="E24" s="132">
        <f t="shared" si="0"/>
        <v>9</v>
      </c>
      <c r="F24" s="134">
        <f aca="true" t="shared" si="2" ref="F24:F30">INTMOD</f>
        <v>2</v>
      </c>
      <c r="G24" s="151">
        <v>7</v>
      </c>
      <c r="H24" s="123">
        <f t="shared" si="1"/>
        <v>7</v>
      </c>
      <c r="I24" s="124"/>
      <c r="J24" s="125"/>
      <c r="K24" s="142"/>
      <c r="L24" s="138"/>
      <c r="M24" s="142"/>
      <c r="N24" s="142"/>
      <c r="O24" s="142"/>
      <c r="P24" s="143"/>
    </row>
    <row r="25" spans="1:16" s="126" customFormat="1" ht="9.75" customHeight="1">
      <c r="A25" s="120" t="s">
        <v>83</v>
      </c>
      <c r="B25" s="120" t="s">
        <v>83</v>
      </c>
      <c r="C25" s="122" t="s">
        <v>26</v>
      </c>
      <c r="D25" s="122" t="s">
        <v>51</v>
      </c>
      <c r="E25" s="132" t="str">
        <f t="shared" si="0"/>
        <v>N/A</v>
      </c>
      <c r="F25" s="134">
        <f t="shared" si="2"/>
        <v>2</v>
      </c>
      <c r="G25" s="151"/>
      <c r="H25" s="123">
        <f t="shared" si="1"/>
        <v>0</v>
      </c>
      <c r="I25" s="124"/>
      <c r="J25" s="125"/>
      <c r="K25" s="142"/>
      <c r="L25" s="138"/>
      <c r="M25" s="142"/>
      <c r="N25" s="142"/>
      <c r="O25" s="142"/>
      <c r="P25" s="143"/>
    </row>
    <row r="26" spans="1:16" s="126" customFormat="1" ht="9.75" customHeight="1">
      <c r="A26" s="120" t="s">
        <v>83</v>
      </c>
      <c r="B26" s="120" t="s">
        <v>83</v>
      </c>
      <c r="C26" s="122" t="s">
        <v>27</v>
      </c>
      <c r="D26" s="122" t="s">
        <v>51</v>
      </c>
      <c r="E26" s="132">
        <f t="shared" si="0"/>
        <v>4</v>
      </c>
      <c r="F26" s="134">
        <f t="shared" si="2"/>
        <v>2</v>
      </c>
      <c r="G26" s="151"/>
      <c r="H26" s="123">
        <f t="shared" si="1"/>
        <v>0</v>
      </c>
      <c r="I26" s="124">
        <v>2</v>
      </c>
      <c r="J26" s="125" t="s">
        <v>142</v>
      </c>
      <c r="K26" s="142"/>
      <c r="L26" s="138"/>
      <c r="M26" s="142"/>
      <c r="N26" s="142"/>
      <c r="O26" s="142"/>
      <c r="P26" s="143"/>
    </row>
    <row r="27" spans="1:16" s="126" customFormat="1" ht="9.75" customHeight="1">
      <c r="A27" s="120" t="s">
        <v>83</v>
      </c>
      <c r="B27" s="120" t="s">
        <v>83</v>
      </c>
      <c r="C27" s="122" t="s">
        <v>28</v>
      </c>
      <c r="D27" s="122" t="s">
        <v>51</v>
      </c>
      <c r="E27" s="132">
        <f t="shared" si="0"/>
        <v>10</v>
      </c>
      <c r="F27" s="134">
        <f t="shared" si="2"/>
        <v>2</v>
      </c>
      <c r="G27" s="151"/>
      <c r="H27" s="123">
        <f t="shared" si="1"/>
        <v>0</v>
      </c>
      <c r="I27" s="124">
        <v>8</v>
      </c>
      <c r="J27" s="125" t="s">
        <v>142</v>
      </c>
      <c r="K27" s="142"/>
      <c r="L27" s="138"/>
      <c r="M27" s="142"/>
      <c r="N27" s="142"/>
      <c r="O27" s="142"/>
      <c r="P27" s="143"/>
    </row>
    <row r="28" spans="1:16" s="126" customFormat="1" ht="9.75" customHeight="1">
      <c r="A28" s="120" t="s">
        <v>83</v>
      </c>
      <c r="B28" s="120" t="s">
        <v>83</v>
      </c>
      <c r="C28" s="122" t="s">
        <v>29</v>
      </c>
      <c r="D28" s="122" t="s">
        <v>51</v>
      </c>
      <c r="E28" s="132" t="str">
        <f t="shared" si="0"/>
        <v>N/A</v>
      </c>
      <c r="F28" s="134">
        <f t="shared" si="2"/>
        <v>2</v>
      </c>
      <c r="G28" s="151"/>
      <c r="H28" s="123">
        <f t="shared" si="1"/>
        <v>0</v>
      </c>
      <c r="I28" s="124"/>
      <c r="J28" s="125"/>
      <c r="K28" s="142"/>
      <c r="L28" s="138"/>
      <c r="M28" s="142"/>
      <c r="N28" s="142"/>
      <c r="O28" s="142"/>
      <c r="P28" s="143"/>
    </row>
    <row r="29" spans="1:16" s="126" customFormat="1" ht="9.75" customHeight="1">
      <c r="A29" s="120" t="s">
        <v>83</v>
      </c>
      <c r="B29" s="120" t="s">
        <v>83</v>
      </c>
      <c r="C29" s="122" t="s">
        <v>30</v>
      </c>
      <c r="D29" s="122" t="s">
        <v>51</v>
      </c>
      <c r="E29" s="132" t="str">
        <f t="shared" si="0"/>
        <v>N/A</v>
      </c>
      <c r="F29" s="134">
        <f t="shared" si="2"/>
        <v>2</v>
      </c>
      <c r="G29" s="151"/>
      <c r="H29" s="123">
        <f t="shared" si="1"/>
        <v>0</v>
      </c>
      <c r="I29" s="124"/>
      <c r="J29" s="125"/>
      <c r="K29" s="142"/>
      <c r="L29" s="138"/>
      <c r="M29" s="142"/>
      <c r="N29" s="142"/>
      <c r="O29" s="142"/>
      <c r="P29" s="143"/>
    </row>
    <row r="30" spans="1:16" s="126" customFormat="1" ht="9.75" customHeight="1">
      <c r="A30" s="120" t="s">
        <v>83</v>
      </c>
      <c r="B30" s="120" t="s">
        <v>83</v>
      </c>
      <c r="C30" s="122" t="s">
        <v>31</v>
      </c>
      <c r="D30" s="122" t="s">
        <v>51</v>
      </c>
      <c r="E30" s="132">
        <f t="shared" si="0"/>
        <v>4</v>
      </c>
      <c r="F30" s="134">
        <f t="shared" si="2"/>
        <v>2</v>
      </c>
      <c r="G30" s="151"/>
      <c r="H30" s="123">
        <f t="shared" si="1"/>
        <v>0</v>
      </c>
      <c r="I30" s="124">
        <v>2</v>
      </c>
      <c r="J30" s="125" t="s">
        <v>142</v>
      </c>
      <c r="K30" s="142"/>
      <c r="L30" s="138"/>
      <c r="M30" s="142"/>
      <c r="N30" s="142"/>
      <c r="O30" s="142"/>
      <c r="P30" s="143"/>
    </row>
    <row r="31" spans="1:16" s="126" customFormat="1" ht="9.75" customHeight="1">
      <c r="A31" s="120" t="s">
        <v>83</v>
      </c>
      <c r="B31" s="120" t="s">
        <v>83</v>
      </c>
      <c r="C31" s="122" t="s">
        <v>32</v>
      </c>
      <c r="D31" s="122" t="s">
        <v>51</v>
      </c>
      <c r="E31" s="132" t="str">
        <f t="shared" si="0"/>
        <v>N/A</v>
      </c>
      <c r="F31" s="134">
        <f>INTMOD</f>
        <v>2</v>
      </c>
      <c r="G31" s="151"/>
      <c r="H31" s="123">
        <f t="shared" si="1"/>
        <v>0</v>
      </c>
      <c r="I31" s="124"/>
      <c r="J31" s="125"/>
      <c r="K31" s="142"/>
      <c r="L31" s="138"/>
      <c r="M31" s="142"/>
      <c r="N31" s="142"/>
      <c r="O31" s="142"/>
      <c r="P31" s="143"/>
    </row>
    <row r="32" spans="1:16" s="126" customFormat="1" ht="9.75" customHeight="1">
      <c r="A32" s="120" t="s">
        <v>83</v>
      </c>
      <c r="B32" s="120" t="s">
        <v>59</v>
      </c>
      <c r="C32" s="122" t="s">
        <v>33</v>
      </c>
      <c r="D32" s="122" t="s">
        <v>56</v>
      </c>
      <c r="E32" s="132">
        <f t="shared" si="0"/>
        <v>18</v>
      </c>
      <c r="F32" s="134">
        <f>WISMOD</f>
        <v>0</v>
      </c>
      <c r="G32" s="151">
        <v>17</v>
      </c>
      <c r="H32" s="123">
        <f t="shared" si="1"/>
        <v>17</v>
      </c>
      <c r="I32" s="124">
        <v>1</v>
      </c>
      <c r="J32" s="125" t="s">
        <v>161</v>
      </c>
      <c r="K32" s="142"/>
      <c r="L32" s="138"/>
      <c r="M32" s="142"/>
      <c r="N32" s="142"/>
      <c r="O32" s="142"/>
      <c r="P32" s="143"/>
    </row>
    <row r="33" spans="1:16" s="126" customFormat="1" ht="9.75" customHeight="1">
      <c r="A33" s="120" t="s">
        <v>83</v>
      </c>
      <c r="B33" s="120" t="s">
        <v>59</v>
      </c>
      <c r="C33" s="122" t="s">
        <v>34</v>
      </c>
      <c r="D33" s="122" t="s">
        <v>53</v>
      </c>
      <c r="E33" s="132">
        <f t="shared" si="0"/>
        <v>3</v>
      </c>
      <c r="F33" s="134">
        <f>DEXMOD</f>
        <v>3</v>
      </c>
      <c r="G33" s="151"/>
      <c r="H33" s="123">
        <f t="shared" si="1"/>
        <v>0</v>
      </c>
      <c r="I33" s="124"/>
      <c r="J33" s="125"/>
      <c r="K33" s="142"/>
      <c r="L33" s="144"/>
      <c r="M33" s="145"/>
      <c r="N33" s="145"/>
      <c r="O33" s="145"/>
      <c r="P33" s="146"/>
    </row>
    <row r="34" spans="1:11" s="126" customFormat="1" ht="9.75" customHeight="1">
      <c r="A34" s="120" t="s">
        <v>83</v>
      </c>
      <c r="B34" s="120" t="s">
        <v>83</v>
      </c>
      <c r="C34" s="122" t="s">
        <v>35</v>
      </c>
      <c r="D34" s="122" t="s">
        <v>53</v>
      </c>
      <c r="E34" s="132" t="str">
        <f t="shared" si="0"/>
        <v>N/A</v>
      </c>
      <c r="F34" s="134">
        <f>DEXMOD</f>
        <v>3</v>
      </c>
      <c r="G34" s="151"/>
      <c r="H34" s="123">
        <f t="shared" si="1"/>
        <v>0</v>
      </c>
      <c r="I34" s="124"/>
      <c r="J34" s="125"/>
      <c r="K34" s="142"/>
    </row>
    <row r="35" spans="1:11" s="126" customFormat="1" ht="9.75" customHeight="1">
      <c r="A35" s="120" t="s">
        <v>83</v>
      </c>
      <c r="B35" s="120" t="s">
        <v>59</v>
      </c>
      <c r="C35" s="122" t="s">
        <v>36</v>
      </c>
      <c r="D35" s="122" t="s">
        <v>52</v>
      </c>
      <c r="E35" s="132">
        <f t="shared" si="0"/>
        <v>25</v>
      </c>
      <c r="F35" s="134">
        <f>CHAMOD</f>
        <v>9</v>
      </c>
      <c r="G35" s="151">
        <v>16</v>
      </c>
      <c r="H35" s="123">
        <f t="shared" si="1"/>
        <v>16</v>
      </c>
      <c r="I35" s="124"/>
      <c r="J35" s="125"/>
      <c r="K35" s="142"/>
    </row>
    <row r="36" spans="1:12" s="126" customFormat="1" ht="9.75" customHeight="1">
      <c r="A36" s="120" t="s">
        <v>83</v>
      </c>
      <c r="B36" s="120" t="s">
        <v>83</v>
      </c>
      <c r="C36" s="122" t="s">
        <v>37</v>
      </c>
      <c r="D36" s="122" t="s">
        <v>53</v>
      </c>
      <c r="E36" s="132" t="str">
        <f t="shared" si="0"/>
        <v>N/A</v>
      </c>
      <c r="F36" s="134">
        <f>DEXMOD</f>
        <v>3</v>
      </c>
      <c r="G36" s="151"/>
      <c r="H36" s="123">
        <f t="shared" si="1"/>
        <v>0</v>
      </c>
      <c r="I36" s="124"/>
      <c r="J36" s="125"/>
      <c r="K36" s="142"/>
      <c r="L36" s="148" t="s">
        <v>144</v>
      </c>
    </row>
    <row r="37" spans="1:16" s="126" customFormat="1" ht="9.75" customHeight="1">
      <c r="A37" s="120" t="s">
        <v>83</v>
      </c>
      <c r="B37" s="120" t="s">
        <v>83</v>
      </c>
      <c r="C37" s="122" t="s">
        <v>38</v>
      </c>
      <c r="D37" s="122" t="s">
        <v>56</v>
      </c>
      <c r="E37" s="132" t="str">
        <f t="shared" si="0"/>
        <v>N/A</v>
      </c>
      <c r="F37" s="134">
        <f>WISMOD</f>
        <v>0</v>
      </c>
      <c r="G37" s="151"/>
      <c r="H37" s="123">
        <f t="shared" si="1"/>
        <v>0</v>
      </c>
      <c r="I37" s="124"/>
      <c r="J37" s="125"/>
      <c r="K37" s="142"/>
      <c r="L37" s="139" t="s">
        <v>163</v>
      </c>
      <c r="M37" s="140"/>
      <c r="N37" s="140"/>
      <c r="O37" s="140"/>
      <c r="P37" s="141"/>
    </row>
    <row r="38" spans="1:16" s="126" customFormat="1" ht="9.75" customHeight="1">
      <c r="A38" s="120" t="s">
        <v>83</v>
      </c>
      <c r="B38" s="120" t="s">
        <v>83</v>
      </c>
      <c r="C38" s="122" t="s">
        <v>39</v>
      </c>
      <c r="D38" s="122" t="s">
        <v>51</v>
      </c>
      <c r="E38" s="132" t="str">
        <f t="shared" si="0"/>
        <v>N/A</v>
      </c>
      <c r="F38" s="134">
        <f>INTMOD</f>
        <v>2</v>
      </c>
      <c r="G38" s="151"/>
      <c r="H38" s="123">
        <f t="shared" si="1"/>
        <v>0</v>
      </c>
      <c r="I38" s="124"/>
      <c r="J38" s="125"/>
      <c r="K38" s="142"/>
      <c r="L38" s="138" t="s">
        <v>147</v>
      </c>
      <c r="M38" s="142"/>
      <c r="N38" s="142"/>
      <c r="O38" s="142"/>
      <c r="P38" s="143"/>
    </row>
    <row r="39" spans="1:16" s="126" customFormat="1" ht="9.75" customHeight="1">
      <c r="A39" s="120" t="s">
        <v>83</v>
      </c>
      <c r="B39" s="120" t="s">
        <v>59</v>
      </c>
      <c r="C39" s="122" t="s">
        <v>40</v>
      </c>
      <c r="D39" s="122" t="s">
        <v>53</v>
      </c>
      <c r="E39" s="132">
        <f t="shared" si="0"/>
        <v>3</v>
      </c>
      <c r="F39" s="134">
        <f>DEXMOD</f>
        <v>3</v>
      </c>
      <c r="G39" s="151"/>
      <c r="H39" s="123">
        <f t="shared" si="1"/>
        <v>0</v>
      </c>
      <c r="I39" s="124"/>
      <c r="J39" s="125"/>
      <c r="K39" s="142"/>
      <c r="L39" s="138" t="s">
        <v>164</v>
      </c>
      <c r="M39" s="142"/>
      <c r="N39" s="142"/>
      <c r="O39" s="142"/>
      <c r="P39" s="143"/>
    </row>
    <row r="40" spans="1:16" s="126" customFormat="1" ht="9.75" customHeight="1">
      <c r="A40" s="120" t="s">
        <v>83</v>
      </c>
      <c r="B40" s="120" t="s">
        <v>59</v>
      </c>
      <c r="C40" s="122" t="s">
        <v>41</v>
      </c>
      <c r="D40" s="122" t="s">
        <v>51</v>
      </c>
      <c r="E40" s="132">
        <f t="shared" si="0"/>
        <v>6</v>
      </c>
      <c r="F40" s="134">
        <f>INTMOD</f>
        <v>2</v>
      </c>
      <c r="G40" s="151">
        <v>4</v>
      </c>
      <c r="H40" s="123">
        <f t="shared" si="1"/>
        <v>4</v>
      </c>
      <c r="I40" s="124"/>
      <c r="J40" s="125"/>
      <c r="K40" s="142"/>
      <c r="L40" s="138" t="s">
        <v>172</v>
      </c>
      <c r="M40" s="142"/>
      <c r="N40" s="142"/>
      <c r="O40" s="142"/>
      <c r="P40" s="143"/>
    </row>
    <row r="41" spans="1:16" s="126" customFormat="1" ht="9.75" customHeight="1">
      <c r="A41" s="120" t="s">
        <v>83</v>
      </c>
      <c r="B41" s="120" t="s">
        <v>59</v>
      </c>
      <c r="C41" s="122" t="s">
        <v>42</v>
      </c>
      <c r="D41" s="122" t="s">
        <v>51</v>
      </c>
      <c r="E41" s="132">
        <f t="shared" si="0"/>
        <v>3</v>
      </c>
      <c r="F41" s="134">
        <f>INTMOD</f>
        <v>2</v>
      </c>
      <c r="G41" s="151"/>
      <c r="H41" s="123">
        <f t="shared" si="1"/>
        <v>0</v>
      </c>
      <c r="I41" s="124">
        <v>1</v>
      </c>
      <c r="J41" s="125" t="s">
        <v>161</v>
      </c>
      <c r="K41" s="142"/>
      <c r="L41" s="138" t="s">
        <v>183</v>
      </c>
      <c r="M41" s="142"/>
      <c r="N41" s="142"/>
      <c r="O41" s="142"/>
      <c r="P41" s="143"/>
    </row>
    <row r="42" spans="1:16" s="126" customFormat="1" ht="9.75" customHeight="1">
      <c r="A42" s="120" t="s">
        <v>83</v>
      </c>
      <c r="B42" s="120" t="s">
        <v>59</v>
      </c>
      <c r="C42" s="122" t="s">
        <v>43</v>
      </c>
      <c r="D42" s="122" t="s">
        <v>56</v>
      </c>
      <c r="E42" s="132">
        <f t="shared" si="0"/>
        <v>0</v>
      </c>
      <c r="F42" s="134">
        <f>WISMOD</f>
        <v>0</v>
      </c>
      <c r="G42" s="151"/>
      <c r="H42" s="123">
        <f t="shared" si="1"/>
        <v>0</v>
      </c>
      <c r="I42" s="124"/>
      <c r="J42" s="125"/>
      <c r="K42" s="142"/>
      <c r="L42" s="138" t="s">
        <v>182</v>
      </c>
      <c r="M42" s="142"/>
      <c r="N42" s="142"/>
      <c r="O42" s="142"/>
      <c r="P42" s="143"/>
    </row>
    <row r="43" spans="1:16" s="126" customFormat="1" ht="9.75" customHeight="1">
      <c r="A43" s="120" t="s">
        <v>83</v>
      </c>
      <c r="B43" s="120" t="s">
        <v>83</v>
      </c>
      <c r="C43" s="122" t="s">
        <v>44</v>
      </c>
      <c r="D43" s="122" t="s">
        <v>51</v>
      </c>
      <c r="E43" s="132">
        <f t="shared" si="0"/>
        <v>8</v>
      </c>
      <c r="F43" s="134">
        <f>INTMOD</f>
        <v>2</v>
      </c>
      <c r="G43" s="151">
        <v>6</v>
      </c>
      <c r="H43" s="123">
        <f t="shared" si="1"/>
        <v>6</v>
      </c>
      <c r="I43" s="124"/>
      <c r="J43" s="125"/>
      <c r="K43" s="142"/>
      <c r="L43" s="138"/>
      <c r="M43" s="142"/>
      <c r="N43" s="142"/>
      <c r="O43" s="142"/>
      <c r="P43" s="143"/>
    </row>
    <row r="44" spans="1:16" s="126" customFormat="1" ht="9.75" customHeight="1">
      <c r="A44" s="120" t="s">
        <v>59</v>
      </c>
      <c r="B44" s="120" t="s">
        <v>59</v>
      </c>
      <c r="C44" s="122" t="s">
        <v>45</v>
      </c>
      <c r="D44" s="122" t="s">
        <v>56</v>
      </c>
      <c r="E44" s="132">
        <f t="shared" si="0"/>
        <v>4</v>
      </c>
      <c r="F44" s="134">
        <f>WISMOD</f>
        <v>0</v>
      </c>
      <c r="G44" s="151">
        <v>6</v>
      </c>
      <c r="H44" s="123">
        <f t="shared" si="1"/>
        <v>3</v>
      </c>
      <c r="I44" s="124">
        <v>1</v>
      </c>
      <c r="J44" s="125" t="s">
        <v>161</v>
      </c>
      <c r="K44" s="142"/>
      <c r="L44" s="138"/>
      <c r="M44" s="142"/>
      <c r="N44" s="142"/>
      <c r="O44" s="142"/>
      <c r="P44" s="143"/>
    </row>
    <row r="45" spans="1:16" s="126" customFormat="1" ht="9.75" customHeight="1">
      <c r="A45" s="120" t="s">
        <v>83</v>
      </c>
      <c r="B45" s="120" t="s">
        <v>59</v>
      </c>
      <c r="C45" s="122" t="s">
        <v>46</v>
      </c>
      <c r="D45" s="122" t="s">
        <v>57</v>
      </c>
      <c r="E45" s="132">
        <f t="shared" si="0"/>
        <v>1</v>
      </c>
      <c r="F45" s="134">
        <f>STRMOD</f>
        <v>1</v>
      </c>
      <c r="G45" s="151"/>
      <c r="H45" s="123">
        <f t="shared" si="1"/>
        <v>0</v>
      </c>
      <c r="I45" s="124"/>
      <c r="J45" s="125"/>
      <c r="K45" s="142"/>
      <c r="L45" s="138"/>
      <c r="M45" s="142"/>
      <c r="N45" s="142"/>
      <c r="O45" s="142"/>
      <c r="P45" s="143"/>
    </row>
    <row r="46" spans="1:16" s="126" customFormat="1" ht="9.75" customHeight="1">
      <c r="A46" s="120" t="s">
        <v>83</v>
      </c>
      <c r="B46" s="120" t="s">
        <v>83</v>
      </c>
      <c r="C46" s="122" t="s">
        <v>47</v>
      </c>
      <c r="D46" s="122" t="s">
        <v>53</v>
      </c>
      <c r="E46" s="132" t="str">
        <f t="shared" si="0"/>
        <v>N/A</v>
      </c>
      <c r="F46" s="134">
        <f>DEXMOD</f>
        <v>3</v>
      </c>
      <c r="G46" s="151"/>
      <c r="H46" s="123">
        <f t="shared" si="1"/>
        <v>0</v>
      </c>
      <c r="I46" s="124"/>
      <c r="J46" s="125"/>
      <c r="K46" s="142"/>
      <c r="L46" s="138"/>
      <c r="M46" s="142"/>
      <c r="N46" s="142"/>
      <c r="O46" s="142"/>
      <c r="P46" s="143"/>
    </row>
    <row r="47" spans="1:16" s="126" customFormat="1" ht="9.75" customHeight="1">
      <c r="A47" s="120" t="s">
        <v>83</v>
      </c>
      <c r="B47" s="120" t="s">
        <v>83</v>
      </c>
      <c r="C47" s="122" t="s">
        <v>48</v>
      </c>
      <c r="D47" s="122" t="s">
        <v>52</v>
      </c>
      <c r="E47" s="132">
        <f t="shared" si="0"/>
        <v>25</v>
      </c>
      <c r="F47" s="134">
        <f>CHAMOD</f>
        <v>9</v>
      </c>
      <c r="G47" s="151">
        <v>16</v>
      </c>
      <c r="H47" s="123">
        <f t="shared" si="1"/>
        <v>16</v>
      </c>
      <c r="I47" s="124"/>
      <c r="J47" s="125"/>
      <c r="K47" s="142"/>
      <c r="L47" s="144"/>
      <c r="M47" s="145"/>
      <c r="N47" s="145"/>
      <c r="O47" s="145"/>
      <c r="P47" s="146"/>
    </row>
    <row r="48" spans="1:11" s="126" customFormat="1" ht="9.75" customHeight="1">
      <c r="A48" s="120" t="s">
        <v>83</v>
      </c>
      <c r="B48" s="120" t="s">
        <v>59</v>
      </c>
      <c r="C48" s="122" t="s">
        <v>49</v>
      </c>
      <c r="D48" s="122" t="s">
        <v>53</v>
      </c>
      <c r="E48" s="132">
        <f t="shared" si="0"/>
        <v>3</v>
      </c>
      <c r="F48" s="134">
        <f>DEXMOD</f>
        <v>3</v>
      </c>
      <c r="G48" s="151"/>
      <c r="H48" s="123">
        <f t="shared" si="1"/>
        <v>0</v>
      </c>
      <c r="I48" s="124"/>
      <c r="J48" s="125"/>
      <c r="K48" s="142"/>
    </row>
    <row r="49" spans="1:11" s="126" customFormat="1" ht="9.75" customHeight="1">
      <c r="A49" s="120" t="s">
        <v>83</v>
      </c>
      <c r="B49" s="120" t="s">
        <v>59</v>
      </c>
      <c r="C49" s="122" t="s">
        <v>141</v>
      </c>
      <c r="D49" s="122" t="s">
        <v>56</v>
      </c>
      <c r="E49" s="132">
        <f t="shared" si="0"/>
        <v>0</v>
      </c>
      <c r="F49" s="134">
        <f>WISMOD</f>
        <v>0</v>
      </c>
      <c r="G49" s="151"/>
      <c r="H49" s="123">
        <f t="shared" si="1"/>
        <v>0</v>
      </c>
      <c r="I49" s="124"/>
      <c r="J49" s="125"/>
      <c r="K49" s="142"/>
    </row>
    <row r="50" spans="1:12" s="126" customFormat="1" ht="9.75" customHeight="1">
      <c r="A50" s="120" t="s">
        <v>83</v>
      </c>
      <c r="B50" s="120" t="s">
        <v>83</v>
      </c>
      <c r="C50" s="127" t="s">
        <v>136</v>
      </c>
      <c r="D50" s="127" t="s">
        <v>56</v>
      </c>
      <c r="E50" s="132">
        <f t="shared" si="0"/>
        <v>1</v>
      </c>
      <c r="F50" s="135">
        <f>WISMOD</f>
        <v>0</v>
      </c>
      <c r="G50" s="3"/>
      <c r="H50" s="123">
        <f t="shared" si="1"/>
        <v>0</v>
      </c>
      <c r="I50" s="120">
        <v>1</v>
      </c>
      <c r="J50" s="127" t="s">
        <v>142</v>
      </c>
      <c r="K50" s="142"/>
      <c r="L50" s="148" t="s">
        <v>145</v>
      </c>
    </row>
    <row r="51" spans="1:16" s="126" customFormat="1" ht="9.75" customHeight="1">
      <c r="A51" s="120" t="s">
        <v>83</v>
      </c>
      <c r="B51" s="120" t="s">
        <v>59</v>
      </c>
      <c r="C51" s="127" t="s">
        <v>162</v>
      </c>
      <c r="D51" s="127" t="s">
        <v>51</v>
      </c>
      <c r="E51" s="132">
        <f t="shared" si="0"/>
        <v>20</v>
      </c>
      <c r="F51" s="135">
        <f>INTMOD</f>
        <v>2</v>
      </c>
      <c r="G51" s="3"/>
      <c r="H51" s="123">
        <f t="shared" si="1"/>
        <v>0</v>
      </c>
      <c r="I51" s="120">
        <v>18</v>
      </c>
      <c r="J51" s="127" t="s">
        <v>225</v>
      </c>
      <c r="K51" s="142"/>
      <c r="L51" s="139" t="s">
        <v>148</v>
      </c>
      <c r="M51" s="140"/>
      <c r="N51" s="140" t="s">
        <v>226</v>
      </c>
      <c r="O51" s="140"/>
      <c r="P51" s="141"/>
    </row>
    <row r="52" spans="1:16" s="126" customFormat="1" ht="9.75" customHeight="1">
      <c r="A52" s="120" t="s">
        <v>83</v>
      </c>
      <c r="B52" s="120" t="s">
        <v>59</v>
      </c>
      <c r="C52" s="127" t="s">
        <v>227</v>
      </c>
      <c r="D52" s="127"/>
      <c r="E52" s="132">
        <f t="shared" si="0"/>
        <v>2</v>
      </c>
      <c r="F52" s="135"/>
      <c r="G52" s="3">
        <v>2</v>
      </c>
      <c r="H52" s="123">
        <f t="shared" si="1"/>
        <v>2</v>
      </c>
      <c r="I52" s="120"/>
      <c r="J52" s="127"/>
      <c r="K52" s="142"/>
      <c r="L52" s="138" t="s">
        <v>165</v>
      </c>
      <c r="M52" s="142"/>
      <c r="N52" s="142"/>
      <c r="O52" s="142"/>
      <c r="P52" s="143"/>
    </row>
    <row r="53" spans="1:16" s="126" customFormat="1" ht="9.75" customHeight="1">
      <c r="A53" s="120" t="s">
        <v>83</v>
      </c>
      <c r="B53" s="120" t="s">
        <v>59</v>
      </c>
      <c r="C53" s="127"/>
      <c r="D53" s="127"/>
      <c r="E53" s="132">
        <f t="shared" si="0"/>
        <v>0</v>
      </c>
      <c r="F53" s="135"/>
      <c r="G53" s="3"/>
      <c r="H53" s="123">
        <f t="shared" si="1"/>
        <v>0</v>
      </c>
      <c r="I53" s="120"/>
      <c r="J53" s="127"/>
      <c r="K53" s="142"/>
      <c r="L53" s="138" t="s">
        <v>166</v>
      </c>
      <c r="M53" s="142"/>
      <c r="N53" s="142"/>
      <c r="O53" s="142"/>
      <c r="P53" s="143"/>
    </row>
    <row r="54" spans="1:16" s="126" customFormat="1" ht="9.75" customHeight="1">
      <c r="A54" s="120"/>
      <c r="B54" s="120"/>
      <c r="E54" s="136"/>
      <c r="F54" s="137" t="s">
        <v>88</v>
      </c>
      <c r="G54" s="157">
        <f>SUM(G2:G53)</f>
        <v>114</v>
      </c>
      <c r="H54" s="156"/>
      <c r="I54" s="120"/>
      <c r="J54" s="127"/>
      <c r="K54" s="142"/>
      <c r="L54" s="144" t="s">
        <v>167</v>
      </c>
      <c r="M54" s="145"/>
      <c r="N54" s="145"/>
      <c r="O54" s="145"/>
      <c r="P54" s="146"/>
    </row>
    <row r="55" ht="12.75">
      <c r="G55" s="3">
        <f>(4+INTMOD)*4+(4+INTMOD)*(LEVEL-1)</f>
        <v>114</v>
      </c>
    </row>
    <row r="63" ht="12.75"/>
    <row r="64" ht="12.75"/>
    <row r="65" ht="12.75"/>
  </sheetData>
  <printOptions/>
  <pageMargins left="0.5" right="0.5" top="0.5" bottom="0.5" header="0" footer="0"/>
  <pageSetup fitToHeight="1" fitToWidth="1" horizontalDpi="300" verticalDpi="300" orientation="landscape" scale="98" r:id="rId3"/>
  <headerFooter alignWithMargins="0">
    <oddHeader>&amp;L&amp;"Book Antiqua,Bold"&amp;14Lohrin's Skill Sheet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1">
      <selection activeCell="D40" sqref="D40"/>
    </sheetView>
  </sheetViews>
  <sheetFormatPr defaultColWidth="9.140625" defaultRowHeight="12.75"/>
  <sheetData>
    <row r="1" ht="12.75">
      <c r="A1" s="158" t="s">
        <v>211</v>
      </c>
    </row>
    <row r="3" ht="12.75">
      <c r="A3" s="158" t="s">
        <v>185</v>
      </c>
    </row>
    <row r="4" ht="12.75">
      <c r="A4" t="s">
        <v>189</v>
      </c>
    </row>
    <row r="5" ht="12.75">
      <c r="A5" t="s">
        <v>190</v>
      </c>
    </row>
    <row r="6" ht="12.75">
      <c r="A6" t="s">
        <v>191</v>
      </c>
    </row>
    <row r="7" ht="12.75">
      <c r="A7" t="s">
        <v>192</v>
      </c>
    </row>
    <row r="8" ht="12.75">
      <c r="A8" t="s">
        <v>193</v>
      </c>
    </row>
    <row r="9" ht="12.75">
      <c r="A9" t="s">
        <v>194</v>
      </c>
    </row>
    <row r="10" ht="12.75">
      <c r="A10" s="155" t="s">
        <v>200</v>
      </c>
    </row>
    <row r="12" ht="12.75">
      <c r="A12" s="158" t="s">
        <v>186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s="155" t="s">
        <v>199</v>
      </c>
    </row>
    <row r="19" ht="12.75">
      <c r="A19" s="158" t="s">
        <v>187</v>
      </c>
    </row>
    <row r="20" ht="12.75">
      <c r="A20" t="s">
        <v>202</v>
      </c>
    </row>
    <row r="21" ht="12.75">
      <c r="A21" t="s">
        <v>201</v>
      </c>
    </row>
    <row r="22" ht="12.75">
      <c r="A22" t="s">
        <v>203</v>
      </c>
    </row>
    <row r="23" ht="12.75">
      <c r="A23" t="s">
        <v>204</v>
      </c>
    </row>
    <row r="24" ht="12.75">
      <c r="A24" s="155" t="s">
        <v>205</v>
      </c>
    </row>
    <row r="26" ht="12.75">
      <c r="A26" s="158" t="s">
        <v>188</v>
      </c>
    </row>
    <row r="27" ht="12.75">
      <c r="A27" t="s">
        <v>206</v>
      </c>
    </row>
    <row r="28" ht="12.75">
      <c r="A28" t="s">
        <v>207</v>
      </c>
    </row>
    <row r="29" ht="12.75">
      <c r="A29" t="s">
        <v>208</v>
      </c>
    </row>
    <row r="30" ht="12.75">
      <c r="A30" t="s">
        <v>209</v>
      </c>
    </row>
    <row r="31" ht="12.75">
      <c r="A31" s="155" t="s">
        <v>210</v>
      </c>
    </row>
    <row r="33" ht="12.75">
      <c r="A33" s="158" t="s">
        <v>212</v>
      </c>
    </row>
    <row r="34" ht="12.75">
      <c r="A34" t="s">
        <v>214</v>
      </c>
    </row>
    <row r="35" ht="12.75">
      <c r="A35" t="s">
        <v>215</v>
      </c>
    </row>
    <row r="36" ht="12.75">
      <c r="A36" t="s">
        <v>216</v>
      </c>
    </row>
    <row r="37" ht="12.75">
      <c r="A37" t="s">
        <v>217</v>
      </c>
    </row>
    <row r="38" ht="12.75">
      <c r="A38" s="155" t="s">
        <v>213</v>
      </c>
    </row>
    <row r="40" spans="1:4" ht="12.75">
      <c r="A40" s="158" t="s">
        <v>218</v>
      </c>
      <c r="D40" s="158" t="s">
        <v>228</v>
      </c>
    </row>
    <row r="41" ht="12.75">
      <c r="A41" t="s">
        <v>220</v>
      </c>
    </row>
    <row r="42" ht="12.75">
      <c r="A42" t="s">
        <v>222</v>
      </c>
    </row>
    <row r="43" ht="12.75">
      <c r="A43" t="s">
        <v>221</v>
      </c>
    </row>
    <row r="44" ht="12.75">
      <c r="A44" s="155" t="s">
        <v>219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Third Millenium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Stockton</dc:creator>
  <cp:keywords/>
  <dc:description/>
  <cp:lastModifiedBy>Greg Stockton</cp:lastModifiedBy>
  <cp:lastPrinted>2004-04-30T04:11:38Z</cp:lastPrinted>
  <dcterms:created xsi:type="dcterms:W3CDTF">2001-01-16T03:59:18Z</dcterms:created>
  <dcterms:modified xsi:type="dcterms:W3CDTF">2005-06-17T03:16:19Z</dcterms:modified>
  <cp:category/>
  <cp:version/>
  <cp:contentType/>
  <cp:contentStatus/>
</cp:coreProperties>
</file>